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ERSHAK~1\AppData\Local\Temp\"/>
    </mc:Choice>
  </mc:AlternateContent>
  <bookViews>
    <workbookView xWindow="0" yWindow="0" windowWidth="28800" windowHeight="9600"/>
  </bookViews>
  <sheets>
    <sheet name="Заявление АОФР" sheetId="1" r:id="rId1"/>
    <sheet name="Инф-я об аудиторах на ФР" sheetId="3" r:id="rId2"/>
    <sheet name="Опись документов" sheetId="4" r:id="rId3"/>
    <sheet name="Справочник" sheetId="5" state="veryHidden" r:id="rId4"/>
    <sheet name="Поиск ошибки раскладки" sheetId="6" state="veryHidden" r:id="rId5"/>
  </sheets>
  <definedNames>
    <definedName name="ДаНет">Справочник!$M$2:$M$3</definedName>
    <definedName name="Дата_ДУЛ">Справочник!$I$3</definedName>
    <definedName name="ДР">Справочник!$I$2</definedName>
    <definedName name="ДУЛ">Справочник!$C$2:$C$20</definedName>
    <definedName name="ОКСМ">Справочник!$G$2:$G$255</definedName>
    <definedName name="Соответствие">Справочник!$K$2:$K$3</definedName>
    <definedName name="Субъект_РФ">Справочник!$A$2:$A$86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" i="3" l="1"/>
  <c r="AV3" i="3"/>
  <c r="AV4" i="3"/>
  <c r="AV5" i="3"/>
  <c r="AV6" i="3"/>
  <c r="AV7" i="3"/>
  <c r="AV8" i="3"/>
  <c r="AV9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98" i="3"/>
  <c r="AV99" i="3"/>
  <c r="AV100" i="3"/>
  <c r="AV101" i="3"/>
  <c r="AV102" i="3"/>
  <c r="AV103" i="3"/>
  <c r="AV104" i="3"/>
  <c r="AV105" i="3"/>
  <c r="AV106" i="3"/>
  <c r="AV107" i="3"/>
  <c r="AV108" i="3"/>
  <c r="AV109" i="3"/>
  <c r="AV110" i="3"/>
  <c r="AV111" i="3"/>
  <c r="AV112" i="3"/>
  <c r="AV113" i="3"/>
  <c r="AV114" i="3"/>
  <c r="AV115" i="3"/>
  <c r="AV116" i="3"/>
  <c r="AV117" i="3"/>
  <c r="AV118" i="3"/>
  <c r="AV119" i="3"/>
  <c r="AV120" i="3"/>
  <c r="AV121" i="3"/>
  <c r="AV122" i="3"/>
  <c r="AV123" i="3"/>
  <c r="AV124" i="3"/>
  <c r="AV125" i="3"/>
  <c r="AV126" i="3"/>
  <c r="AV127" i="3"/>
  <c r="AV128" i="3"/>
  <c r="AV129" i="3"/>
  <c r="AV130" i="3"/>
  <c r="AV131" i="3"/>
  <c r="AV132" i="3"/>
  <c r="AV133" i="3"/>
  <c r="AV134" i="3"/>
  <c r="AV135" i="3"/>
  <c r="AV136" i="3"/>
  <c r="AV137" i="3"/>
  <c r="AV138" i="3"/>
  <c r="AV139" i="3"/>
  <c r="AV140" i="3"/>
  <c r="AV141" i="3"/>
  <c r="AV142" i="3"/>
  <c r="AV143" i="3"/>
  <c r="AV144" i="3"/>
  <c r="AV145" i="3"/>
  <c r="AV146" i="3"/>
  <c r="AV147" i="3"/>
  <c r="AV148" i="3"/>
  <c r="AV149" i="3"/>
  <c r="AV150" i="3"/>
  <c r="AV151" i="3"/>
  <c r="AV152" i="3"/>
  <c r="AV153" i="3"/>
  <c r="AV154" i="3"/>
  <c r="AV155" i="3"/>
  <c r="AV156" i="3"/>
  <c r="AV157" i="3"/>
  <c r="AV158" i="3"/>
  <c r="AV159" i="3"/>
  <c r="AV160" i="3"/>
  <c r="AV161" i="3"/>
  <c r="AV162" i="3"/>
  <c r="AV163" i="3"/>
  <c r="AV164" i="3"/>
  <c r="AV165" i="3"/>
  <c r="AV166" i="3"/>
  <c r="AV167" i="3"/>
  <c r="AV168" i="3"/>
  <c r="AV169" i="3"/>
  <c r="AV170" i="3"/>
  <c r="AV171" i="3"/>
  <c r="AV172" i="3"/>
  <c r="AV173" i="3"/>
  <c r="AV174" i="3"/>
  <c r="AV175" i="3"/>
  <c r="AV176" i="3"/>
  <c r="AV177" i="3"/>
  <c r="AV178" i="3"/>
  <c r="AV179" i="3"/>
  <c r="AV180" i="3"/>
  <c r="AV181" i="3"/>
  <c r="AV182" i="3"/>
  <c r="AV183" i="3"/>
  <c r="AV184" i="3"/>
  <c r="AV185" i="3"/>
  <c r="AV186" i="3"/>
  <c r="AV187" i="3"/>
  <c r="AV188" i="3"/>
  <c r="AV189" i="3"/>
  <c r="AV190" i="3"/>
  <c r="AV191" i="3"/>
  <c r="AV192" i="3"/>
  <c r="AV193" i="3"/>
  <c r="AV194" i="3"/>
  <c r="AV195" i="3"/>
  <c r="AV196" i="3"/>
  <c r="AV197" i="3"/>
  <c r="AV198" i="3"/>
  <c r="AV199" i="3"/>
  <c r="AV200" i="3"/>
  <c r="AV201" i="3"/>
  <c r="AV202" i="3"/>
  <c r="AV203" i="3"/>
  <c r="AV204" i="3"/>
  <c r="AV205" i="3"/>
  <c r="AV206" i="3"/>
  <c r="AV207" i="3"/>
  <c r="AV208" i="3"/>
  <c r="AV209" i="3"/>
  <c r="AV210" i="3"/>
  <c r="AV211" i="3"/>
  <c r="AV212" i="3"/>
  <c r="AV213" i="3"/>
  <c r="AV214" i="3"/>
  <c r="AV215" i="3"/>
  <c r="AV216" i="3"/>
  <c r="AV217" i="3"/>
  <c r="AV218" i="3"/>
  <c r="AV219" i="3"/>
  <c r="AV220" i="3"/>
  <c r="AV221" i="3"/>
  <c r="AV222" i="3"/>
  <c r="AV223" i="3"/>
  <c r="AV224" i="3"/>
  <c r="AV225" i="3"/>
  <c r="AV226" i="3"/>
  <c r="AV227" i="3"/>
  <c r="AV228" i="3"/>
  <c r="AV229" i="3"/>
  <c r="AV230" i="3"/>
  <c r="AV231" i="3"/>
  <c r="AV232" i="3"/>
  <c r="AV233" i="3"/>
  <c r="AV234" i="3"/>
  <c r="AV235" i="3"/>
  <c r="AV236" i="3"/>
  <c r="AV237" i="3"/>
  <c r="AV238" i="3"/>
  <c r="AV239" i="3"/>
  <c r="AV240" i="3"/>
  <c r="AV241" i="3"/>
  <c r="AV242" i="3"/>
  <c r="AV243" i="3"/>
  <c r="AV244" i="3"/>
  <c r="AV245" i="3"/>
  <c r="AV246" i="3"/>
  <c r="AV247" i="3"/>
  <c r="AV248" i="3"/>
  <c r="AV249" i="3"/>
  <c r="AV250" i="3"/>
  <c r="AV251" i="3"/>
  <c r="AV252" i="3"/>
  <c r="AV253" i="3"/>
  <c r="AV254" i="3"/>
  <c r="AV255" i="3"/>
  <c r="AV256" i="3"/>
  <c r="AV257" i="3"/>
  <c r="AV258" i="3"/>
  <c r="AV259" i="3"/>
  <c r="AV260" i="3"/>
  <c r="AV261" i="3"/>
  <c r="AV262" i="3"/>
  <c r="AV263" i="3"/>
  <c r="AV264" i="3"/>
  <c r="AV265" i="3"/>
  <c r="AV266" i="3"/>
  <c r="AV267" i="3"/>
  <c r="AV268" i="3"/>
  <c r="AV269" i="3"/>
  <c r="AV270" i="3"/>
  <c r="AV271" i="3"/>
  <c r="AV272" i="3"/>
  <c r="AV273" i="3"/>
  <c r="AV274" i="3"/>
  <c r="AV275" i="3"/>
  <c r="AV276" i="3"/>
  <c r="AV277" i="3"/>
  <c r="AV278" i="3"/>
  <c r="AV279" i="3"/>
  <c r="AV280" i="3"/>
  <c r="AV281" i="3"/>
  <c r="AV282" i="3"/>
  <c r="AV283" i="3"/>
  <c r="AV284" i="3"/>
  <c r="AV285" i="3"/>
  <c r="AV286" i="3"/>
  <c r="AV287" i="3"/>
  <c r="AV288" i="3"/>
  <c r="AV289" i="3"/>
  <c r="AV290" i="3"/>
  <c r="AV291" i="3"/>
  <c r="AV292" i="3"/>
  <c r="AV293" i="3"/>
  <c r="AV294" i="3"/>
  <c r="AV295" i="3"/>
  <c r="AV296" i="3"/>
  <c r="AV297" i="3"/>
  <c r="AV298" i="3"/>
  <c r="AV299" i="3"/>
  <c r="AV300" i="3"/>
  <c r="AV301" i="3"/>
  <c r="U3" i="3" l="1"/>
  <c r="T3" i="3" s="1"/>
  <c r="U4" i="3"/>
  <c r="T4" i="3" s="1"/>
  <c r="U5" i="3"/>
  <c r="T5" i="3" s="1"/>
  <c r="U6" i="3"/>
  <c r="T6" i="3" s="1"/>
  <c r="U7" i="3"/>
  <c r="T7" i="3" s="1"/>
  <c r="U8" i="3"/>
  <c r="T8" i="3" s="1"/>
  <c r="U9" i="3"/>
  <c r="T9" i="3" s="1"/>
  <c r="U10" i="3"/>
  <c r="T10" i="3" s="1"/>
  <c r="U11" i="3"/>
  <c r="T11" i="3" s="1"/>
  <c r="U12" i="3"/>
  <c r="T12" i="3" s="1"/>
  <c r="U13" i="3"/>
  <c r="T13" i="3" s="1"/>
  <c r="U14" i="3"/>
  <c r="T14" i="3" s="1"/>
  <c r="U15" i="3"/>
  <c r="T15" i="3" s="1"/>
  <c r="U16" i="3"/>
  <c r="T16" i="3" s="1"/>
  <c r="U17" i="3"/>
  <c r="T17" i="3" s="1"/>
  <c r="U18" i="3"/>
  <c r="T18" i="3" s="1"/>
  <c r="U19" i="3"/>
  <c r="T19" i="3" s="1"/>
  <c r="U20" i="3"/>
  <c r="T20" i="3" s="1"/>
  <c r="U21" i="3"/>
  <c r="T21" i="3" s="1"/>
  <c r="U22" i="3"/>
  <c r="T22" i="3" s="1"/>
  <c r="U23" i="3"/>
  <c r="T23" i="3" s="1"/>
  <c r="U24" i="3"/>
  <c r="T24" i="3" s="1"/>
  <c r="U25" i="3"/>
  <c r="T25" i="3" s="1"/>
  <c r="U26" i="3"/>
  <c r="T26" i="3" s="1"/>
  <c r="U27" i="3"/>
  <c r="T27" i="3" s="1"/>
  <c r="U28" i="3"/>
  <c r="T28" i="3" s="1"/>
  <c r="U29" i="3"/>
  <c r="T29" i="3" s="1"/>
  <c r="U30" i="3"/>
  <c r="T30" i="3" s="1"/>
  <c r="U31" i="3"/>
  <c r="T31" i="3" s="1"/>
  <c r="U32" i="3"/>
  <c r="T32" i="3" s="1"/>
  <c r="U33" i="3"/>
  <c r="T33" i="3" s="1"/>
  <c r="U34" i="3"/>
  <c r="T34" i="3" s="1"/>
  <c r="U35" i="3"/>
  <c r="T35" i="3" s="1"/>
  <c r="U36" i="3"/>
  <c r="T36" i="3" s="1"/>
  <c r="U37" i="3"/>
  <c r="T37" i="3" s="1"/>
  <c r="U38" i="3"/>
  <c r="T38" i="3" s="1"/>
  <c r="U39" i="3"/>
  <c r="T39" i="3" s="1"/>
  <c r="U40" i="3"/>
  <c r="T40" i="3" s="1"/>
  <c r="U41" i="3"/>
  <c r="T41" i="3" s="1"/>
  <c r="U42" i="3"/>
  <c r="T42" i="3" s="1"/>
  <c r="U43" i="3"/>
  <c r="T43" i="3" s="1"/>
  <c r="U44" i="3"/>
  <c r="T44" i="3" s="1"/>
  <c r="U45" i="3"/>
  <c r="T45" i="3" s="1"/>
  <c r="U46" i="3"/>
  <c r="T46" i="3" s="1"/>
  <c r="U47" i="3"/>
  <c r="T47" i="3" s="1"/>
  <c r="U48" i="3"/>
  <c r="T48" i="3" s="1"/>
  <c r="U49" i="3"/>
  <c r="T49" i="3" s="1"/>
  <c r="U50" i="3"/>
  <c r="T50" i="3" s="1"/>
  <c r="U51" i="3"/>
  <c r="T51" i="3" s="1"/>
  <c r="U52" i="3"/>
  <c r="T52" i="3" s="1"/>
  <c r="U53" i="3"/>
  <c r="T53" i="3" s="1"/>
  <c r="U54" i="3"/>
  <c r="T54" i="3" s="1"/>
  <c r="U55" i="3"/>
  <c r="T55" i="3" s="1"/>
  <c r="U56" i="3"/>
  <c r="T56" i="3" s="1"/>
  <c r="U57" i="3"/>
  <c r="T57" i="3" s="1"/>
  <c r="U58" i="3"/>
  <c r="T58" i="3" s="1"/>
  <c r="U59" i="3"/>
  <c r="T59" i="3" s="1"/>
  <c r="U60" i="3"/>
  <c r="T60" i="3" s="1"/>
  <c r="U61" i="3"/>
  <c r="T61" i="3" s="1"/>
  <c r="U62" i="3"/>
  <c r="T62" i="3" s="1"/>
  <c r="U63" i="3"/>
  <c r="T63" i="3" s="1"/>
  <c r="U64" i="3"/>
  <c r="T64" i="3" s="1"/>
  <c r="U65" i="3"/>
  <c r="T65" i="3" s="1"/>
  <c r="U66" i="3"/>
  <c r="T66" i="3" s="1"/>
  <c r="U67" i="3"/>
  <c r="T67" i="3" s="1"/>
  <c r="U68" i="3"/>
  <c r="T68" i="3" s="1"/>
  <c r="U69" i="3"/>
  <c r="T69" i="3" s="1"/>
  <c r="U70" i="3"/>
  <c r="T70" i="3" s="1"/>
  <c r="U71" i="3"/>
  <c r="T71" i="3" s="1"/>
  <c r="U72" i="3"/>
  <c r="T72" i="3" s="1"/>
  <c r="U73" i="3"/>
  <c r="T73" i="3" s="1"/>
  <c r="U74" i="3"/>
  <c r="T74" i="3" s="1"/>
  <c r="U75" i="3"/>
  <c r="T75" i="3" s="1"/>
  <c r="U76" i="3"/>
  <c r="T76" i="3" s="1"/>
  <c r="U77" i="3"/>
  <c r="T77" i="3" s="1"/>
  <c r="U78" i="3"/>
  <c r="T78" i="3" s="1"/>
  <c r="U79" i="3"/>
  <c r="T79" i="3" s="1"/>
  <c r="U80" i="3"/>
  <c r="T80" i="3" s="1"/>
  <c r="U81" i="3"/>
  <c r="T81" i="3" s="1"/>
  <c r="U82" i="3"/>
  <c r="T82" i="3" s="1"/>
  <c r="U83" i="3"/>
  <c r="T83" i="3" s="1"/>
  <c r="U84" i="3"/>
  <c r="T84" i="3" s="1"/>
  <c r="U85" i="3"/>
  <c r="T85" i="3" s="1"/>
  <c r="U86" i="3"/>
  <c r="T86" i="3" s="1"/>
  <c r="U87" i="3"/>
  <c r="T87" i="3" s="1"/>
  <c r="U88" i="3"/>
  <c r="T88" i="3" s="1"/>
  <c r="U89" i="3"/>
  <c r="T89" i="3" s="1"/>
  <c r="U90" i="3"/>
  <c r="T90" i="3" s="1"/>
  <c r="U91" i="3"/>
  <c r="T91" i="3" s="1"/>
  <c r="U92" i="3"/>
  <c r="T92" i="3" s="1"/>
  <c r="U93" i="3"/>
  <c r="T93" i="3" s="1"/>
  <c r="U94" i="3"/>
  <c r="T94" i="3" s="1"/>
  <c r="U95" i="3"/>
  <c r="T95" i="3" s="1"/>
  <c r="U96" i="3"/>
  <c r="T96" i="3" s="1"/>
  <c r="U97" i="3"/>
  <c r="T97" i="3" s="1"/>
  <c r="U98" i="3"/>
  <c r="T98" i="3" s="1"/>
  <c r="U99" i="3"/>
  <c r="T99" i="3" s="1"/>
  <c r="U100" i="3"/>
  <c r="T100" i="3" s="1"/>
  <c r="U101" i="3"/>
  <c r="T101" i="3" s="1"/>
  <c r="U102" i="3"/>
  <c r="T102" i="3" s="1"/>
  <c r="U103" i="3"/>
  <c r="T103" i="3" s="1"/>
  <c r="U104" i="3"/>
  <c r="T104" i="3" s="1"/>
  <c r="U105" i="3"/>
  <c r="T105" i="3" s="1"/>
  <c r="U106" i="3"/>
  <c r="T106" i="3" s="1"/>
  <c r="U107" i="3"/>
  <c r="T107" i="3" s="1"/>
  <c r="U108" i="3"/>
  <c r="T108" i="3" s="1"/>
  <c r="U109" i="3"/>
  <c r="T109" i="3" s="1"/>
  <c r="U110" i="3"/>
  <c r="T110" i="3" s="1"/>
  <c r="U111" i="3"/>
  <c r="T111" i="3" s="1"/>
  <c r="U112" i="3"/>
  <c r="T112" i="3" s="1"/>
  <c r="U113" i="3"/>
  <c r="T113" i="3" s="1"/>
  <c r="U114" i="3"/>
  <c r="T114" i="3" s="1"/>
  <c r="U115" i="3"/>
  <c r="T115" i="3" s="1"/>
  <c r="U116" i="3"/>
  <c r="T116" i="3" s="1"/>
  <c r="U117" i="3"/>
  <c r="T117" i="3" s="1"/>
  <c r="U118" i="3"/>
  <c r="T118" i="3" s="1"/>
  <c r="U119" i="3"/>
  <c r="T119" i="3" s="1"/>
  <c r="U120" i="3"/>
  <c r="T120" i="3" s="1"/>
  <c r="U121" i="3"/>
  <c r="T121" i="3" s="1"/>
  <c r="U122" i="3"/>
  <c r="T122" i="3" s="1"/>
  <c r="U123" i="3"/>
  <c r="T123" i="3" s="1"/>
  <c r="U124" i="3"/>
  <c r="T124" i="3" s="1"/>
  <c r="U125" i="3"/>
  <c r="T125" i="3" s="1"/>
  <c r="U126" i="3"/>
  <c r="T126" i="3" s="1"/>
  <c r="U127" i="3"/>
  <c r="T127" i="3" s="1"/>
  <c r="U128" i="3"/>
  <c r="T128" i="3" s="1"/>
  <c r="U129" i="3"/>
  <c r="T129" i="3" s="1"/>
  <c r="U130" i="3"/>
  <c r="T130" i="3" s="1"/>
  <c r="U131" i="3"/>
  <c r="T131" i="3" s="1"/>
  <c r="U132" i="3"/>
  <c r="T132" i="3" s="1"/>
  <c r="U133" i="3"/>
  <c r="T133" i="3" s="1"/>
  <c r="U134" i="3"/>
  <c r="T134" i="3" s="1"/>
  <c r="U135" i="3"/>
  <c r="T135" i="3" s="1"/>
  <c r="U136" i="3"/>
  <c r="T136" i="3" s="1"/>
  <c r="U137" i="3"/>
  <c r="T137" i="3" s="1"/>
  <c r="U138" i="3"/>
  <c r="T138" i="3" s="1"/>
  <c r="U139" i="3"/>
  <c r="T139" i="3" s="1"/>
  <c r="U140" i="3"/>
  <c r="T140" i="3" s="1"/>
  <c r="U141" i="3"/>
  <c r="T141" i="3" s="1"/>
  <c r="U142" i="3"/>
  <c r="T142" i="3" s="1"/>
  <c r="U143" i="3"/>
  <c r="T143" i="3" s="1"/>
  <c r="U144" i="3"/>
  <c r="T144" i="3" s="1"/>
  <c r="U145" i="3"/>
  <c r="T145" i="3" s="1"/>
  <c r="U146" i="3"/>
  <c r="T146" i="3" s="1"/>
  <c r="U147" i="3"/>
  <c r="T147" i="3" s="1"/>
  <c r="U148" i="3"/>
  <c r="T148" i="3" s="1"/>
  <c r="U149" i="3"/>
  <c r="T149" i="3" s="1"/>
  <c r="U150" i="3"/>
  <c r="T150" i="3" s="1"/>
  <c r="U151" i="3"/>
  <c r="T151" i="3" s="1"/>
  <c r="U152" i="3"/>
  <c r="T152" i="3" s="1"/>
  <c r="U153" i="3"/>
  <c r="T153" i="3" s="1"/>
  <c r="U154" i="3"/>
  <c r="T154" i="3" s="1"/>
  <c r="U155" i="3"/>
  <c r="T155" i="3" s="1"/>
  <c r="U156" i="3"/>
  <c r="T156" i="3" s="1"/>
  <c r="U157" i="3"/>
  <c r="T157" i="3" s="1"/>
  <c r="U158" i="3"/>
  <c r="T158" i="3" s="1"/>
  <c r="U159" i="3"/>
  <c r="T159" i="3" s="1"/>
  <c r="U160" i="3"/>
  <c r="T160" i="3" s="1"/>
  <c r="U161" i="3"/>
  <c r="T161" i="3" s="1"/>
  <c r="U162" i="3"/>
  <c r="T162" i="3" s="1"/>
  <c r="U163" i="3"/>
  <c r="T163" i="3" s="1"/>
  <c r="U164" i="3"/>
  <c r="T164" i="3" s="1"/>
  <c r="U165" i="3"/>
  <c r="T165" i="3" s="1"/>
  <c r="U166" i="3"/>
  <c r="T166" i="3" s="1"/>
  <c r="U167" i="3"/>
  <c r="T167" i="3" s="1"/>
  <c r="U168" i="3"/>
  <c r="T168" i="3" s="1"/>
  <c r="U169" i="3"/>
  <c r="T169" i="3" s="1"/>
  <c r="U170" i="3"/>
  <c r="T170" i="3" s="1"/>
  <c r="U171" i="3"/>
  <c r="T171" i="3" s="1"/>
  <c r="U172" i="3"/>
  <c r="T172" i="3" s="1"/>
  <c r="U173" i="3"/>
  <c r="T173" i="3" s="1"/>
  <c r="U174" i="3"/>
  <c r="T174" i="3" s="1"/>
  <c r="U175" i="3"/>
  <c r="T175" i="3" s="1"/>
  <c r="U176" i="3"/>
  <c r="T176" i="3" s="1"/>
  <c r="U177" i="3"/>
  <c r="T177" i="3" s="1"/>
  <c r="U178" i="3"/>
  <c r="T178" i="3" s="1"/>
  <c r="U179" i="3"/>
  <c r="T179" i="3" s="1"/>
  <c r="U180" i="3"/>
  <c r="T180" i="3" s="1"/>
  <c r="U181" i="3"/>
  <c r="T181" i="3" s="1"/>
  <c r="U182" i="3"/>
  <c r="T182" i="3" s="1"/>
  <c r="U183" i="3"/>
  <c r="T183" i="3" s="1"/>
  <c r="U184" i="3"/>
  <c r="T184" i="3" s="1"/>
  <c r="U185" i="3"/>
  <c r="T185" i="3" s="1"/>
  <c r="U186" i="3"/>
  <c r="T186" i="3" s="1"/>
  <c r="U187" i="3"/>
  <c r="T187" i="3" s="1"/>
  <c r="U188" i="3"/>
  <c r="T188" i="3" s="1"/>
  <c r="U189" i="3"/>
  <c r="T189" i="3" s="1"/>
  <c r="U190" i="3"/>
  <c r="T190" i="3" s="1"/>
  <c r="U191" i="3"/>
  <c r="T191" i="3" s="1"/>
  <c r="U192" i="3"/>
  <c r="T192" i="3" s="1"/>
  <c r="U193" i="3"/>
  <c r="T193" i="3" s="1"/>
  <c r="U194" i="3"/>
  <c r="T194" i="3" s="1"/>
  <c r="U195" i="3"/>
  <c r="T195" i="3" s="1"/>
  <c r="U196" i="3"/>
  <c r="T196" i="3" s="1"/>
  <c r="U197" i="3"/>
  <c r="T197" i="3" s="1"/>
  <c r="U198" i="3"/>
  <c r="T198" i="3" s="1"/>
  <c r="U199" i="3"/>
  <c r="T199" i="3" s="1"/>
  <c r="U200" i="3"/>
  <c r="T200" i="3" s="1"/>
  <c r="U201" i="3"/>
  <c r="T201" i="3" s="1"/>
  <c r="U202" i="3"/>
  <c r="T202" i="3" s="1"/>
  <c r="U203" i="3"/>
  <c r="T203" i="3" s="1"/>
  <c r="U204" i="3"/>
  <c r="T204" i="3" s="1"/>
  <c r="U205" i="3"/>
  <c r="T205" i="3" s="1"/>
  <c r="U206" i="3"/>
  <c r="T206" i="3" s="1"/>
  <c r="U207" i="3"/>
  <c r="T207" i="3" s="1"/>
  <c r="U208" i="3"/>
  <c r="T208" i="3" s="1"/>
  <c r="U209" i="3"/>
  <c r="T209" i="3" s="1"/>
  <c r="U210" i="3"/>
  <c r="T210" i="3" s="1"/>
  <c r="U211" i="3"/>
  <c r="T211" i="3" s="1"/>
  <c r="U212" i="3"/>
  <c r="T212" i="3" s="1"/>
  <c r="U213" i="3"/>
  <c r="T213" i="3" s="1"/>
  <c r="U214" i="3"/>
  <c r="T214" i="3" s="1"/>
  <c r="U215" i="3"/>
  <c r="T215" i="3" s="1"/>
  <c r="U216" i="3"/>
  <c r="T216" i="3" s="1"/>
  <c r="U217" i="3"/>
  <c r="T217" i="3" s="1"/>
  <c r="U218" i="3"/>
  <c r="T218" i="3" s="1"/>
  <c r="U219" i="3"/>
  <c r="T219" i="3" s="1"/>
  <c r="U220" i="3"/>
  <c r="T220" i="3" s="1"/>
  <c r="U221" i="3"/>
  <c r="T221" i="3" s="1"/>
  <c r="U222" i="3"/>
  <c r="T222" i="3" s="1"/>
  <c r="U223" i="3"/>
  <c r="T223" i="3" s="1"/>
  <c r="U224" i="3"/>
  <c r="T224" i="3" s="1"/>
  <c r="U225" i="3"/>
  <c r="T225" i="3" s="1"/>
  <c r="U226" i="3"/>
  <c r="T226" i="3" s="1"/>
  <c r="U227" i="3"/>
  <c r="T227" i="3" s="1"/>
  <c r="U228" i="3"/>
  <c r="T228" i="3" s="1"/>
  <c r="U229" i="3"/>
  <c r="T229" i="3" s="1"/>
  <c r="U230" i="3"/>
  <c r="T230" i="3" s="1"/>
  <c r="U231" i="3"/>
  <c r="T231" i="3" s="1"/>
  <c r="U232" i="3"/>
  <c r="T232" i="3" s="1"/>
  <c r="U233" i="3"/>
  <c r="T233" i="3" s="1"/>
  <c r="U234" i="3"/>
  <c r="T234" i="3" s="1"/>
  <c r="U235" i="3"/>
  <c r="T235" i="3" s="1"/>
  <c r="U236" i="3"/>
  <c r="T236" i="3" s="1"/>
  <c r="U237" i="3"/>
  <c r="T237" i="3" s="1"/>
  <c r="U238" i="3"/>
  <c r="T238" i="3" s="1"/>
  <c r="U239" i="3"/>
  <c r="T239" i="3" s="1"/>
  <c r="U240" i="3"/>
  <c r="T240" i="3" s="1"/>
  <c r="U241" i="3"/>
  <c r="T241" i="3" s="1"/>
  <c r="U242" i="3"/>
  <c r="T242" i="3" s="1"/>
  <c r="U243" i="3"/>
  <c r="T243" i="3" s="1"/>
  <c r="U244" i="3"/>
  <c r="T244" i="3" s="1"/>
  <c r="U245" i="3"/>
  <c r="T245" i="3" s="1"/>
  <c r="U246" i="3"/>
  <c r="T246" i="3" s="1"/>
  <c r="U247" i="3"/>
  <c r="T247" i="3" s="1"/>
  <c r="U248" i="3"/>
  <c r="T248" i="3" s="1"/>
  <c r="U249" i="3"/>
  <c r="T249" i="3" s="1"/>
  <c r="U250" i="3"/>
  <c r="T250" i="3" s="1"/>
  <c r="U251" i="3"/>
  <c r="T251" i="3" s="1"/>
  <c r="U252" i="3"/>
  <c r="T252" i="3" s="1"/>
  <c r="U253" i="3"/>
  <c r="T253" i="3" s="1"/>
  <c r="U254" i="3"/>
  <c r="T254" i="3" s="1"/>
  <c r="U255" i="3"/>
  <c r="T255" i="3" s="1"/>
  <c r="U256" i="3"/>
  <c r="T256" i="3" s="1"/>
  <c r="U257" i="3"/>
  <c r="T257" i="3" s="1"/>
  <c r="U258" i="3"/>
  <c r="T258" i="3" s="1"/>
  <c r="U259" i="3"/>
  <c r="T259" i="3" s="1"/>
  <c r="U260" i="3"/>
  <c r="T260" i="3" s="1"/>
  <c r="U261" i="3"/>
  <c r="T261" i="3" s="1"/>
  <c r="U262" i="3"/>
  <c r="T262" i="3" s="1"/>
  <c r="U263" i="3"/>
  <c r="T263" i="3" s="1"/>
  <c r="U264" i="3"/>
  <c r="T264" i="3" s="1"/>
  <c r="U265" i="3"/>
  <c r="T265" i="3" s="1"/>
  <c r="U266" i="3"/>
  <c r="T266" i="3" s="1"/>
  <c r="U267" i="3"/>
  <c r="T267" i="3" s="1"/>
  <c r="U268" i="3"/>
  <c r="T268" i="3" s="1"/>
  <c r="U269" i="3"/>
  <c r="T269" i="3" s="1"/>
  <c r="U270" i="3"/>
  <c r="T270" i="3" s="1"/>
  <c r="U271" i="3"/>
  <c r="T271" i="3" s="1"/>
  <c r="U272" i="3"/>
  <c r="T272" i="3" s="1"/>
  <c r="U273" i="3"/>
  <c r="T273" i="3" s="1"/>
  <c r="U274" i="3"/>
  <c r="T274" i="3" s="1"/>
  <c r="U275" i="3"/>
  <c r="T275" i="3" s="1"/>
  <c r="U276" i="3"/>
  <c r="T276" i="3" s="1"/>
  <c r="U277" i="3"/>
  <c r="T277" i="3" s="1"/>
  <c r="U278" i="3"/>
  <c r="T278" i="3" s="1"/>
  <c r="U279" i="3"/>
  <c r="T279" i="3" s="1"/>
  <c r="U280" i="3"/>
  <c r="T280" i="3" s="1"/>
  <c r="U281" i="3"/>
  <c r="T281" i="3" s="1"/>
  <c r="U282" i="3"/>
  <c r="T282" i="3" s="1"/>
  <c r="U283" i="3"/>
  <c r="T283" i="3" s="1"/>
  <c r="U284" i="3"/>
  <c r="T284" i="3" s="1"/>
  <c r="U285" i="3"/>
  <c r="T285" i="3" s="1"/>
  <c r="U286" i="3"/>
  <c r="T286" i="3" s="1"/>
  <c r="U287" i="3"/>
  <c r="T287" i="3" s="1"/>
  <c r="U288" i="3"/>
  <c r="T288" i="3" s="1"/>
  <c r="U289" i="3"/>
  <c r="T289" i="3" s="1"/>
  <c r="U290" i="3"/>
  <c r="T290" i="3" s="1"/>
  <c r="U291" i="3"/>
  <c r="T291" i="3" s="1"/>
  <c r="U292" i="3"/>
  <c r="T292" i="3" s="1"/>
  <c r="U293" i="3"/>
  <c r="T293" i="3" s="1"/>
  <c r="U294" i="3"/>
  <c r="T294" i="3" s="1"/>
  <c r="U295" i="3"/>
  <c r="T295" i="3" s="1"/>
  <c r="U296" i="3"/>
  <c r="T296" i="3" s="1"/>
  <c r="U297" i="3"/>
  <c r="T297" i="3" s="1"/>
  <c r="U298" i="3"/>
  <c r="T298" i="3" s="1"/>
  <c r="U299" i="3"/>
  <c r="T299" i="3" s="1"/>
  <c r="U300" i="3"/>
  <c r="T300" i="3" s="1"/>
  <c r="U301" i="3"/>
  <c r="T301" i="3" s="1"/>
  <c r="W3" i="3"/>
  <c r="V3" i="3" s="1"/>
  <c r="W4" i="3"/>
  <c r="V4" i="3" s="1"/>
  <c r="W5" i="3"/>
  <c r="V5" i="3" s="1"/>
  <c r="W6" i="3"/>
  <c r="V6" i="3" s="1"/>
  <c r="W7" i="3"/>
  <c r="V7" i="3" s="1"/>
  <c r="W8" i="3"/>
  <c r="V8" i="3" s="1"/>
  <c r="W9" i="3"/>
  <c r="V9" i="3" s="1"/>
  <c r="W10" i="3"/>
  <c r="V10" i="3" s="1"/>
  <c r="W11" i="3"/>
  <c r="V11" i="3" s="1"/>
  <c r="W12" i="3"/>
  <c r="V12" i="3" s="1"/>
  <c r="W13" i="3"/>
  <c r="V13" i="3" s="1"/>
  <c r="W14" i="3"/>
  <c r="V14" i="3" s="1"/>
  <c r="W15" i="3"/>
  <c r="V15" i="3" s="1"/>
  <c r="W16" i="3"/>
  <c r="V16" i="3" s="1"/>
  <c r="W17" i="3"/>
  <c r="V17" i="3" s="1"/>
  <c r="W18" i="3"/>
  <c r="V18" i="3" s="1"/>
  <c r="W19" i="3"/>
  <c r="V19" i="3" s="1"/>
  <c r="W20" i="3"/>
  <c r="V20" i="3" s="1"/>
  <c r="W21" i="3"/>
  <c r="V21" i="3" s="1"/>
  <c r="W22" i="3"/>
  <c r="V22" i="3" s="1"/>
  <c r="W23" i="3"/>
  <c r="V23" i="3" s="1"/>
  <c r="W24" i="3"/>
  <c r="V24" i="3" s="1"/>
  <c r="W25" i="3"/>
  <c r="V25" i="3" s="1"/>
  <c r="W26" i="3"/>
  <c r="V26" i="3" s="1"/>
  <c r="W27" i="3"/>
  <c r="V27" i="3" s="1"/>
  <c r="W28" i="3"/>
  <c r="V28" i="3" s="1"/>
  <c r="W29" i="3"/>
  <c r="V29" i="3" s="1"/>
  <c r="W30" i="3"/>
  <c r="V30" i="3" s="1"/>
  <c r="W31" i="3"/>
  <c r="V31" i="3" s="1"/>
  <c r="W32" i="3"/>
  <c r="V32" i="3" s="1"/>
  <c r="W33" i="3"/>
  <c r="V33" i="3" s="1"/>
  <c r="W34" i="3"/>
  <c r="V34" i="3" s="1"/>
  <c r="W35" i="3"/>
  <c r="V35" i="3" s="1"/>
  <c r="W36" i="3"/>
  <c r="V36" i="3" s="1"/>
  <c r="W37" i="3"/>
  <c r="V37" i="3" s="1"/>
  <c r="W38" i="3"/>
  <c r="V38" i="3" s="1"/>
  <c r="W39" i="3"/>
  <c r="V39" i="3" s="1"/>
  <c r="W40" i="3"/>
  <c r="V40" i="3" s="1"/>
  <c r="W41" i="3"/>
  <c r="V41" i="3" s="1"/>
  <c r="W42" i="3"/>
  <c r="V42" i="3" s="1"/>
  <c r="W43" i="3"/>
  <c r="V43" i="3" s="1"/>
  <c r="W44" i="3"/>
  <c r="V44" i="3" s="1"/>
  <c r="W45" i="3"/>
  <c r="V45" i="3" s="1"/>
  <c r="W46" i="3"/>
  <c r="V46" i="3" s="1"/>
  <c r="W47" i="3"/>
  <c r="V47" i="3" s="1"/>
  <c r="W48" i="3"/>
  <c r="V48" i="3" s="1"/>
  <c r="W49" i="3"/>
  <c r="V49" i="3" s="1"/>
  <c r="W50" i="3"/>
  <c r="V50" i="3" s="1"/>
  <c r="W51" i="3"/>
  <c r="V51" i="3" s="1"/>
  <c r="W52" i="3"/>
  <c r="V52" i="3" s="1"/>
  <c r="W53" i="3"/>
  <c r="V53" i="3" s="1"/>
  <c r="W54" i="3"/>
  <c r="V54" i="3" s="1"/>
  <c r="W55" i="3"/>
  <c r="V55" i="3" s="1"/>
  <c r="W56" i="3"/>
  <c r="V56" i="3" s="1"/>
  <c r="W57" i="3"/>
  <c r="V57" i="3" s="1"/>
  <c r="W58" i="3"/>
  <c r="V58" i="3" s="1"/>
  <c r="W59" i="3"/>
  <c r="V59" i="3" s="1"/>
  <c r="W60" i="3"/>
  <c r="V60" i="3" s="1"/>
  <c r="W61" i="3"/>
  <c r="V61" i="3" s="1"/>
  <c r="W62" i="3"/>
  <c r="V62" i="3" s="1"/>
  <c r="W63" i="3"/>
  <c r="V63" i="3" s="1"/>
  <c r="W64" i="3"/>
  <c r="V64" i="3" s="1"/>
  <c r="W65" i="3"/>
  <c r="V65" i="3" s="1"/>
  <c r="W66" i="3"/>
  <c r="V66" i="3" s="1"/>
  <c r="W67" i="3"/>
  <c r="V67" i="3" s="1"/>
  <c r="W68" i="3"/>
  <c r="V68" i="3" s="1"/>
  <c r="W69" i="3"/>
  <c r="V69" i="3" s="1"/>
  <c r="W70" i="3"/>
  <c r="V70" i="3" s="1"/>
  <c r="W71" i="3"/>
  <c r="V71" i="3" s="1"/>
  <c r="W72" i="3"/>
  <c r="V72" i="3" s="1"/>
  <c r="W73" i="3"/>
  <c r="V73" i="3" s="1"/>
  <c r="W74" i="3"/>
  <c r="V74" i="3" s="1"/>
  <c r="W75" i="3"/>
  <c r="V75" i="3" s="1"/>
  <c r="W76" i="3"/>
  <c r="V76" i="3" s="1"/>
  <c r="W77" i="3"/>
  <c r="V77" i="3" s="1"/>
  <c r="W78" i="3"/>
  <c r="V78" i="3" s="1"/>
  <c r="W79" i="3"/>
  <c r="V79" i="3" s="1"/>
  <c r="W80" i="3"/>
  <c r="V80" i="3" s="1"/>
  <c r="W81" i="3"/>
  <c r="V81" i="3" s="1"/>
  <c r="W82" i="3"/>
  <c r="V82" i="3" s="1"/>
  <c r="W83" i="3"/>
  <c r="V83" i="3" s="1"/>
  <c r="W84" i="3"/>
  <c r="V84" i="3" s="1"/>
  <c r="W85" i="3"/>
  <c r="V85" i="3" s="1"/>
  <c r="W86" i="3"/>
  <c r="V86" i="3" s="1"/>
  <c r="W87" i="3"/>
  <c r="V87" i="3" s="1"/>
  <c r="W88" i="3"/>
  <c r="V88" i="3" s="1"/>
  <c r="W89" i="3"/>
  <c r="V89" i="3" s="1"/>
  <c r="W90" i="3"/>
  <c r="V90" i="3" s="1"/>
  <c r="W91" i="3"/>
  <c r="V91" i="3" s="1"/>
  <c r="W92" i="3"/>
  <c r="V92" i="3" s="1"/>
  <c r="W93" i="3"/>
  <c r="V93" i="3" s="1"/>
  <c r="W94" i="3"/>
  <c r="V94" i="3" s="1"/>
  <c r="W95" i="3"/>
  <c r="V95" i="3" s="1"/>
  <c r="W96" i="3"/>
  <c r="V96" i="3" s="1"/>
  <c r="W97" i="3"/>
  <c r="V97" i="3" s="1"/>
  <c r="W98" i="3"/>
  <c r="V98" i="3" s="1"/>
  <c r="W99" i="3"/>
  <c r="V99" i="3" s="1"/>
  <c r="W100" i="3"/>
  <c r="V100" i="3" s="1"/>
  <c r="W101" i="3"/>
  <c r="V101" i="3" s="1"/>
  <c r="W102" i="3"/>
  <c r="V102" i="3" s="1"/>
  <c r="W103" i="3"/>
  <c r="V103" i="3" s="1"/>
  <c r="W104" i="3"/>
  <c r="V104" i="3" s="1"/>
  <c r="W105" i="3"/>
  <c r="V105" i="3" s="1"/>
  <c r="W106" i="3"/>
  <c r="V106" i="3" s="1"/>
  <c r="W107" i="3"/>
  <c r="V107" i="3" s="1"/>
  <c r="W108" i="3"/>
  <c r="V108" i="3" s="1"/>
  <c r="W109" i="3"/>
  <c r="V109" i="3" s="1"/>
  <c r="W110" i="3"/>
  <c r="V110" i="3" s="1"/>
  <c r="W111" i="3"/>
  <c r="V111" i="3" s="1"/>
  <c r="W112" i="3"/>
  <c r="V112" i="3" s="1"/>
  <c r="W113" i="3"/>
  <c r="V113" i="3" s="1"/>
  <c r="W114" i="3"/>
  <c r="V114" i="3" s="1"/>
  <c r="W115" i="3"/>
  <c r="V115" i="3" s="1"/>
  <c r="W116" i="3"/>
  <c r="V116" i="3" s="1"/>
  <c r="W117" i="3"/>
  <c r="V117" i="3" s="1"/>
  <c r="W118" i="3"/>
  <c r="V118" i="3" s="1"/>
  <c r="W119" i="3"/>
  <c r="V119" i="3" s="1"/>
  <c r="W120" i="3"/>
  <c r="V120" i="3" s="1"/>
  <c r="W121" i="3"/>
  <c r="V121" i="3" s="1"/>
  <c r="W122" i="3"/>
  <c r="V122" i="3" s="1"/>
  <c r="W123" i="3"/>
  <c r="V123" i="3" s="1"/>
  <c r="W124" i="3"/>
  <c r="V124" i="3" s="1"/>
  <c r="W125" i="3"/>
  <c r="V125" i="3" s="1"/>
  <c r="W126" i="3"/>
  <c r="V126" i="3" s="1"/>
  <c r="W127" i="3"/>
  <c r="V127" i="3" s="1"/>
  <c r="W128" i="3"/>
  <c r="V128" i="3" s="1"/>
  <c r="W129" i="3"/>
  <c r="V129" i="3" s="1"/>
  <c r="W130" i="3"/>
  <c r="V130" i="3" s="1"/>
  <c r="W131" i="3"/>
  <c r="V131" i="3" s="1"/>
  <c r="W132" i="3"/>
  <c r="V132" i="3" s="1"/>
  <c r="W133" i="3"/>
  <c r="V133" i="3" s="1"/>
  <c r="W134" i="3"/>
  <c r="V134" i="3" s="1"/>
  <c r="W135" i="3"/>
  <c r="V135" i="3" s="1"/>
  <c r="W136" i="3"/>
  <c r="V136" i="3" s="1"/>
  <c r="W137" i="3"/>
  <c r="V137" i="3" s="1"/>
  <c r="W138" i="3"/>
  <c r="V138" i="3" s="1"/>
  <c r="W139" i="3"/>
  <c r="V139" i="3" s="1"/>
  <c r="W140" i="3"/>
  <c r="V140" i="3" s="1"/>
  <c r="W141" i="3"/>
  <c r="V141" i="3" s="1"/>
  <c r="W142" i="3"/>
  <c r="V142" i="3" s="1"/>
  <c r="W143" i="3"/>
  <c r="V143" i="3" s="1"/>
  <c r="W144" i="3"/>
  <c r="V144" i="3" s="1"/>
  <c r="W145" i="3"/>
  <c r="V145" i="3" s="1"/>
  <c r="W146" i="3"/>
  <c r="V146" i="3" s="1"/>
  <c r="W147" i="3"/>
  <c r="V147" i="3" s="1"/>
  <c r="W148" i="3"/>
  <c r="V148" i="3" s="1"/>
  <c r="W149" i="3"/>
  <c r="V149" i="3" s="1"/>
  <c r="W150" i="3"/>
  <c r="V150" i="3" s="1"/>
  <c r="W151" i="3"/>
  <c r="V151" i="3" s="1"/>
  <c r="W152" i="3"/>
  <c r="V152" i="3" s="1"/>
  <c r="W153" i="3"/>
  <c r="V153" i="3" s="1"/>
  <c r="W154" i="3"/>
  <c r="V154" i="3" s="1"/>
  <c r="W155" i="3"/>
  <c r="V155" i="3" s="1"/>
  <c r="W156" i="3"/>
  <c r="V156" i="3" s="1"/>
  <c r="W157" i="3"/>
  <c r="V157" i="3" s="1"/>
  <c r="W158" i="3"/>
  <c r="V158" i="3" s="1"/>
  <c r="W159" i="3"/>
  <c r="V159" i="3" s="1"/>
  <c r="W160" i="3"/>
  <c r="V160" i="3" s="1"/>
  <c r="W161" i="3"/>
  <c r="V161" i="3" s="1"/>
  <c r="W162" i="3"/>
  <c r="V162" i="3" s="1"/>
  <c r="W163" i="3"/>
  <c r="V163" i="3" s="1"/>
  <c r="W164" i="3"/>
  <c r="V164" i="3" s="1"/>
  <c r="W165" i="3"/>
  <c r="V165" i="3" s="1"/>
  <c r="W166" i="3"/>
  <c r="V166" i="3" s="1"/>
  <c r="W167" i="3"/>
  <c r="V167" i="3" s="1"/>
  <c r="W168" i="3"/>
  <c r="V168" i="3" s="1"/>
  <c r="W169" i="3"/>
  <c r="V169" i="3" s="1"/>
  <c r="W170" i="3"/>
  <c r="V170" i="3" s="1"/>
  <c r="W171" i="3"/>
  <c r="V171" i="3" s="1"/>
  <c r="W172" i="3"/>
  <c r="V172" i="3" s="1"/>
  <c r="W173" i="3"/>
  <c r="V173" i="3" s="1"/>
  <c r="W174" i="3"/>
  <c r="V174" i="3" s="1"/>
  <c r="W175" i="3"/>
  <c r="V175" i="3" s="1"/>
  <c r="W176" i="3"/>
  <c r="V176" i="3" s="1"/>
  <c r="W177" i="3"/>
  <c r="V177" i="3" s="1"/>
  <c r="W178" i="3"/>
  <c r="V178" i="3" s="1"/>
  <c r="W179" i="3"/>
  <c r="V179" i="3" s="1"/>
  <c r="W180" i="3"/>
  <c r="V180" i="3" s="1"/>
  <c r="W181" i="3"/>
  <c r="V181" i="3" s="1"/>
  <c r="W182" i="3"/>
  <c r="V182" i="3" s="1"/>
  <c r="W183" i="3"/>
  <c r="V183" i="3" s="1"/>
  <c r="W184" i="3"/>
  <c r="V184" i="3" s="1"/>
  <c r="W185" i="3"/>
  <c r="V185" i="3" s="1"/>
  <c r="W186" i="3"/>
  <c r="V186" i="3" s="1"/>
  <c r="W187" i="3"/>
  <c r="V187" i="3" s="1"/>
  <c r="W188" i="3"/>
  <c r="V188" i="3" s="1"/>
  <c r="W189" i="3"/>
  <c r="V189" i="3" s="1"/>
  <c r="W190" i="3"/>
  <c r="V190" i="3" s="1"/>
  <c r="W191" i="3"/>
  <c r="V191" i="3" s="1"/>
  <c r="W192" i="3"/>
  <c r="V192" i="3" s="1"/>
  <c r="W193" i="3"/>
  <c r="V193" i="3" s="1"/>
  <c r="W194" i="3"/>
  <c r="V194" i="3" s="1"/>
  <c r="W195" i="3"/>
  <c r="V195" i="3" s="1"/>
  <c r="W196" i="3"/>
  <c r="V196" i="3" s="1"/>
  <c r="W197" i="3"/>
  <c r="V197" i="3" s="1"/>
  <c r="W198" i="3"/>
  <c r="V198" i="3" s="1"/>
  <c r="W199" i="3"/>
  <c r="V199" i="3" s="1"/>
  <c r="W200" i="3"/>
  <c r="V200" i="3" s="1"/>
  <c r="W201" i="3"/>
  <c r="V201" i="3" s="1"/>
  <c r="W202" i="3"/>
  <c r="V202" i="3" s="1"/>
  <c r="W203" i="3"/>
  <c r="V203" i="3" s="1"/>
  <c r="W204" i="3"/>
  <c r="V204" i="3" s="1"/>
  <c r="W205" i="3"/>
  <c r="V205" i="3" s="1"/>
  <c r="W206" i="3"/>
  <c r="V206" i="3" s="1"/>
  <c r="W207" i="3"/>
  <c r="V207" i="3" s="1"/>
  <c r="W208" i="3"/>
  <c r="V208" i="3" s="1"/>
  <c r="W209" i="3"/>
  <c r="V209" i="3" s="1"/>
  <c r="W210" i="3"/>
  <c r="V210" i="3" s="1"/>
  <c r="W211" i="3"/>
  <c r="V211" i="3" s="1"/>
  <c r="W212" i="3"/>
  <c r="V212" i="3" s="1"/>
  <c r="W213" i="3"/>
  <c r="V213" i="3" s="1"/>
  <c r="W214" i="3"/>
  <c r="V214" i="3" s="1"/>
  <c r="W215" i="3"/>
  <c r="V215" i="3" s="1"/>
  <c r="W216" i="3"/>
  <c r="V216" i="3" s="1"/>
  <c r="W217" i="3"/>
  <c r="V217" i="3" s="1"/>
  <c r="W218" i="3"/>
  <c r="V218" i="3" s="1"/>
  <c r="W219" i="3"/>
  <c r="V219" i="3" s="1"/>
  <c r="W220" i="3"/>
  <c r="V220" i="3" s="1"/>
  <c r="W221" i="3"/>
  <c r="V221" i="3" s="1"/>
  <c r="W222" i="3"/>
  <c r="V222" i="3" s="1"/>
  <c r="W223" i="3"/>
  <c r="V223" i="3" s="1"/>
  <c r="W224" i="3"/>
  <c r="V224" i="3" s="1"/>
  <c r="W225" i="3"/>
  <c r="V225" i="3" s="1"/>
  <c r="W226" i="3"/>
  <c r="V226" i="3" s="1"/>
  <c r="W227" i="3"/>
  <c r="V227" i="3" s="1"/>
  <c r="W228" i="3"/>
  <c r="V228" i="3" s="1"/>
  <c r="W229" i="3"/>
  <c r="V229" i="3" s="1"/>
  <c r="W230" i="3"/>
  <c r="V230" i="3" s="1"/>
  <c r="W231" i="3"/>
  <c r="V231" i="3" s="1"/>
  <c r="W232" i="3"/>
  <c r="V232" i="3" s="1"/>
  <c r="W233" i="3"/>
  <c r="V233" i="3" s="1"/>
  <c r="W234" i="3"/>
  <c r="V234" i="3" s="1"/>
  <c r="W235" i="3"/>
  <c r="V235" i="3" s="1"/>
  <c r="W236" i="3"/>
  <c r="V236" i="3" s="1"/>
  <c r="W237" i="3"/>
  <c r="V237" i="3" s="1"/>
  <c r="W238" i="3"/>
  <c r="V238" i="3" s="1"/>
  <c r="W239" i="3"/>
  <c r="V239" i="3" s="1"/>
  <c r="W240" i="3"/>
  <c r="V240" i="3" s="1"/>
  <c r="W241" i="3"/>
  <c r="V241" i="3" s="1"/>
  <c r="W242" i="3"/>
  <c r="V242" i="3" s="1"/>
  <c r="W243" i="3"/>
  <c r="V243" i="3" s="1"/>
  <c r="W244" i="3"/>
  <c r="V244" i="3" s="1"/>
  <c r="W245" i="3"/>
  <c r="V245" i="3" s="1"/>
  <c r="W246" i="3"/>
  <c r="V246" i="3" s="1"/>
  <c r="W247" i="3"/>
  <c r="V247" i="3" s="1"/>
  <c r="W248" i="3"/>
  <c r="V248" i="3" s="1"/>
  <c r="W249" i="3"/>
  <c r="V249" i="3" s="1"/>
  <c r="W250" i="3"/>
  <c r="V250" i="3" s="1"/>
  <c r="W251" i="3"/>
  <c r="V251" i="3" s="1"/>
  <c r="W252" i="3"/>
  <c r="V252" i="3" s="1"/>
  <c r="W253" i="3"/>
  <c r="V253" i="3" s="1"/>
  <c r="W254" i="3"/>
  <c r="V254" i="3" s="1"/>
  <c r="W255" i="3"/>
  <c r="V255" i="3" s="1"/>
  <c r="W256" i="3"/>
  <c r="V256" i="3" s="1"/>
  <c r="W257" i="3"/>
  <c r="V257" i="3" s="1"/>
  <c r="W258" i="3"/>
  <c r="V258" i="3" s="1"/>
  <c r="W259" i="3"/>
  <c r="V259" i="3" s="1"/>
  <c r="W260" i="3"/>
  <c r="V260" i="3" s="1"/>
  <c r="W261" i="3"/>
  <c r="V261" i="3" s="1"/>
  <c r="W262" i="3"/>
  <c r="V262" i="3" s="1"/>
  <c r="W263" i="3"/>
  <c r="V263" i="3" s="1"/>
  <c r="W264" i="3"/>
  <c r="V264" i="3" s="1"/>
  <c r="W265" i="3"/>
  <c r="V265" i="3" s="1"/>
  <c r="W266" i="3"/>
  <c r="V266" i="3" s="1"/>
  <c r="W267" i="3"/>
  <c r="V267" i="3" s="1"/>
  <c r="W268" i="3"/>
  <c r="V268" i="3" s="1"/>
  <c r="W269" i="3"/>
  <c r="V269" i="3" s="1"/>
  <c r="W270" i="3"/>
  <c r="V270" i="3" s="1"/>
  <c r="W271" i="3"/>
  <c r="V271" i="3" s="1"/>
  <c r="W272" i="3"/>
  <c r="V272" i="3" s="1"/>
  <c r="W273" i="3"/>
  <c r="V273" i="3" s="1"/>
  <c r="W274" i="3"/>
  <c r="V274" i="3" s="1"/>
  <c r="W275" i="3"/>
  <c r="V275" i="3" s="1"/>
  <c r="W276" i="3"/>
  <c r="V276" i="3" s="1"/>
  <c r="W277" i="3"/>
  <c r="V277" i="3" s="1"/>
  <c r="W278" i="3"/>
  <c r="V278" i="3" s="1"/>
  <c r="W279" i="3"/>
  <c r="V279" i="3" s="1"/>
  <c r="W280" i="3"/>
  <c r="V280" i="3" s="1"/>
  <c r="W281" i="3"/>
  <c r="V281" i="3" s="1"/>
  <c r="W282" i="3"/>
  <c r="V282" i="3" s="1"/>
  <c r="W283" i="3"/>
  <c r="V283" i="3" s="1"/>
  <c r="W284" i="3"/>
  <c r="V284" i="3" s="1"/>
  <c r="W285" i="3"/>
  <c r="V285" i="3" s="1"/>
  <c r="W286" i="3"/>
  <c r="V286" i="3" s="1"/>
  <c r="W287" i="3"/>
  <c r="V287" i="3" s="1"/>
  <c r="W288" i="3"/>
  <c r="V288" i="3" s="1"/>
  <c r="W289" i="3"/>
  <c r="V289" i="3" s="1"/>
  <c r="W290" i="3"/>
  <c r="V290" i="3" s="1"/>
  <c r="W291" i="3"/>
  <c r="V291" i="3" s="1"/>
  <c r="W292" i="3"/>
  <c r="V292" i="3" s="1"/>
  <c r="W293" i="3"/>
  <c r="V293" i="3" s="1"/>
  <c r="W294" i="3"/>
  <c r="V294" i="3" s="1"/>
  <c r="W295" i="3"/>
  <c r="V295" i="3" s="1"/>
  <c r="W296" i="3"/>
  <c r="V296" i="3" s="1"/>
  <c r="W297" i="3"/>
  <c r="V297" i="3" s="1"/>
  <c r="W298" i="3"/>
  <c r="V298" i="3" s="1"/>
  <c r="W299" i="3"/>
  <c r="V299" i="3" s="1"/>
  <c r="W300" i="3"/>
  <c r="W301" i="3"/>
  <c r="V301" i="3" s="1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F3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N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O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P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Q185" i="3"/>
  <c r="AQ186" i="3"/>
  <c r="AQ187" i="3"/>
  <c r="AQ188" i="3"/>
  <c r="AQ189" i="3"/>
  <c r="AQ190" i="3"/>
  <c r="AQ191" i="3"/>
  <c r="AQ192" i="3"/>
  <c r="AQ193" i="3"/>
  <c r="AQ194" i="3"/>
  <c r="AQ195" i="3"/>
  <c r="AQ196" i="3"/>
  <c r="AQ197" i="3"/>
  <c r="AQ198" i="3"/>
  <c r="AQ199" i="3"/>
  <c r="AQ200" i="3"/>
  <c r="AQ201" i="3"/>
  <c r="AQ202" i="3"/>
  <c r="AQ203" i="3"/>
  <c r="AQ204" i="3"/>
  <c r="AQ205" i="3"/>
  <c r="AQ206" i="3"/>
  <c r="AQ207" i="3"/>
  <c r="AQ208" i="3"/>
  <c r="AQ209" i="3"/>
  <c r="AQ210" i="3"/>
  <c r="AQ211" i="3"/>
  <c r="AQ212" i="3"/>
  <c r="AQ213" i="3"/>
  <c r="AQ214" i="3"/>
  <c r="AQ215" i="3"/>
  <c r="AQ216" i="3"/>
  <c r="AQ217" i="3"/>
  <c r="AQ218" i="3"/>
  <c r="AQ219" i="3"/>
  <c r="AQ220" i="3"/>
  <c r="AQ221" i="3"/>
  <c r="AQ222" i="3"/>
  <c r="AQ223" i="3"/>
  <c r="AQ224" i="3"/>
  <c r="AQ225" i="3"/>
  <c r="AQ226" i="3"/>
  <c r="AQ227" i="3"/>
  <c r="AQ228" i="3"/>
  <c r="AQ229" i="3"/>
  <c r="AQ230" i="3"/>
  <c r="AQ231" i="3"/>
  <c r="AQ232" i="3"/>
  <c r="AQ233" i="3"/>
  <c r="AQ234" i="3"/>
  <c r="AQ235" i="3"/>
  <c r="AQ236" i="3"/>
  <c r="AQ237" i="3"/>
  <c r="AQ238" i="3"/>
  <c r="AQ239" i="3"/>
  <c r="AQ240" i="3"/>
  <c r="AQ241" i="3"/>
  <c r="AQ242" i="3"/>
  <c r="AQ243" i="3"/>
  <c r="AQ244" i="3"/>
  <c r="AQ245" i="3"/>
  <c r="AQ246" i="3"/>
  <c r="AQ247" i="3"/>
  <c r="AQ248" i="3"/>
  <c r="AQ249" i="3"/>
  <c r="AQ250" i="3"/>
  <c r="AQ251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69" i="3"/>
  <c r="AQ270" i="3"/>
  <c r="AQ271" i="3"/>
  <c r="AQ272" i="3"/>
  <c r="AQ273" i="3"/>
  <c r="AQ274" i="3"/>
  <c r="AQ275" i="3"/>
  <c r="AQ276" i="3"/>
  <c r="AQ277" i="3"/>
  <c r="AQ278" i="3"/>
  <c r="AQ279" i="3"/>
  <c r="AQ280" i="3"/>
  <c r="AQ281" i="3"/>
  <c r="AQ282" i="3"/>
  <c r="AQ283" i="3"/>
  <c r="AQ284" i="3"/>
  <c r="AQ285" i="3"/>
  <c r="AQ286" i="3"/>
  <c r="AQ287" i="3"/>
  <c r="AQ288" i="3"/>
  <c r="AQ289" i="3"/>
  <c r="AQ290" i="3"/>
  <c r="AQ291" i="3"/>
  <c r="AQ292" i="3"/>
  <c r="AQ293" i="3"/>
  <c r="AQ294" i="3"/>
  <c r="AQ295" i="3"/>
  <c r="AQ296" i="3"/>
  <c r="AQ297" i="3"/>
  <c r="AQ298" i="3"/>
  <c r="AQ299" i="3"/>
  <c r="AQ300" i="3"/>
  <c r="AQ301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76" i="3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98" i="3"/>
  <c r="AT99" i="3"/>
  <c r="AT100" i="3"/>
  <c r="AT101" i="3"/>
  <c r="AT102" i="3"/>
  <c r="AT103" i="3"/>
  <c r="AT104" i="3"/>
  <c r="AT105" i="3"/>
  <c r="AT106" i="3"/>
  <c r="AT107" i="3"/>
  <c r="AT108" i="3"/>
  <c r="AT109" i="3"/>
  <c r="AT110" i="3"/>
  <c r="AT111" i="3"/>
  <c r="AT112" i="3"/>
  <c r="AT113" i="3"/>
  <c r="AT114" i="3"/>
  <c r="AT115" i="3"/>
  <c r="AT116" i="3"/>
  <c r="AT117" i="3"/>
  <c r="AT118" i="3"/>
  <c r="AT119" i="3"/>
  <c r="AT120" i="3"/>
  <c r="AT121" i="3"/>
  <c r="AT122" i="3"/>
  <c r="AT123" i="3"/>
  <c r="AT124" i="3"/>
  <c r="AT125" i="3"/>
  <c r="AT126" i="3"/>
  <c r="AT127" i="3"/>
  <c r="AT128" i="3"/>
  <c r="AT129" i="3"/>
  <c r="AT130" i="3"/>
  <c r="AT131" i="3"/>
  <c r="AT132" i="3"/>
  <c r="AT133" i="3"/>
  <c r="AT134" i="3"/>
  <c r="AT135" i="3"/>
  <c r="AT136" i="3"/>
  <c r="AT137" i="3"/>
  <c r="AT138" i="3"/>
  <c r="AT139" i="3"/>
  <c r="AT140" i="3"/>
  <c r="AT141" i="3"/>
  <c r="AT142" i="3"/>
  <c r="AT143" i="3"/>
  <c r="AT144" i="3"/>
  <c r="AT145" i="3"/>
  <c r="AT146" i="3"/>
  <c r="AT147" i="3"/>
  <c r="AT148" i="3"/>
  <c r="AT149" i="3"/>
  <c r="AT150" i="3"/>
  <c r="AT151" i="3"/>
  <c r="AT152" i="3"/>
  <c r="AT153" i="3"/>
  <c r="AT154" i="3"/>
  <c r="AT155" i="3"/>
  <c r="AT156" i="3"/>
  <c r="AT157" i="3"/>
  <c r="AT158" i="3"/>
  <c r="AT159" i="3"/>
  <c r="AT160" i="3"/>
  <c r="AT161" i="3"/>
  <c r="AT162" i="3"/>
  <c r="AT163" i="3"/>
  <c r="AT164" i="3"/>
  <c r="AT165" i="3"/>
  <c r="AT166" i="3"/>
  <c r="AT167" i="3"/>
  <c r="AT168" i="3"/>
  <c r="AT169" i="3"/>
  <c r="AT170" i="3"/>
  <c r="AT171" i="3"/>
  <c r="AT172" i="3"/>
  <c r="AT173" i="3"/>
  <c r="AT174" i="3"/>
  <c r="AT175" i="3"/>
  <c r="AT176" i="3"/>
  <c r="AT177" i="3"/>
  <c r="AT178" i="3"/>
  <c r="AT179" i="3"/>
  <c r="AT180" i="3"/>
  <c r="AT181" i="3"/>
  <c r="AT182" i="3"/>
  <c r="AT183" i="3"/>
  <c r="AT184" i="3"/>
  <c r="AT185" i="3"/>
  <c r="AT186" i="3"/>
  <c r="AT187" i="3"/>
  <c r="AT188" i="3"/>
  <c r="AT189" i="3"/>
  <c r="AT190" i="3"/>
  <c r="AT191" i="3"/>
  <c r="AT192" i="3"/>
  <c r="AT193" i="3"/>
  <c r="AT194" i="3"/>
  <c r="AT195" i="3"/>
  <c r="AT196" i="3"/>
  <c r="AT197" i="3"/>
  <c r="AT198" i="3"/>
  <c r="AT199" i="3"/>
  <c r="AT200" i="3"/>
  <c r="AT201" i="3"/>
  <c r="AT202" i="3"/>
  <c r="AT203" i="3"/>
  <c r="AT204" i="3"/>
  <c r="AT205" i="3"/>
  <c r="AT206" i="3"/>
  <c r="AT207" i="3"/>
  <c r="AT208" i="3"/>
  <c r="AT209" i="3"/>
  <c r="AT210" i="3"/>
  <c r="AT211" i="3"/>
  <c r="AT212" i="3"/>
  <c r="AT213" i="3"/>
  <c r="AT214" i="3"/>
  <c r="AT215" i="3"/>
  <c r="AT216" i="3"/>
  <c r="AT217" i="3"/>
  <c r="AT218" i="3"/>
  <c r="AT219" i="3"/>
  <c r="AT220" i="3"/>
  <c r="AT221" i="3"/>
  <c r="AT222" i="3"/>
  <c r="AT223" i="3"/>
  <c r="AT224" i="3"/>
  <c r="AT225" i="3"/>
  <c r="AT226" i="3"/>
  <c r="AT227" i="3"/>
  <c r="AT228" i="3"/>
  <c r="AT229" i="3"/>
  <c r="AT230" i="3"/>
  <c r="AT231" i="3"/>
  <c r="AT232" i="3"/>
  <c r="AT233" i="3"/>
  <c r="AT234" i="3"/>
  <c r="AT235" i="3"/>
  <c r="AT236" i="3"/>
  <c r="AT237" i="3"/>
  <c r="AT238" i="3"/>
  <c r="AT239" i="3"/>
  <c r="AT240" i="3"/>
  <c r="AT241" i="3"/>
  <c r="AT242" i="3"/>
  <c r="AT243" i="3"/>
  <c r="AT244" i="3"/>
  <c r="AT245" i="3"/>
  <c r="AT246" i="3"/>
  <c r="AT247" i="3"/>
  <c r="AT248" i="3"/>
  <c r="AT249" i="3"/>
  <c r="AT250" i="3"/>
  <c r="AT251" i="3"/>
  <c r="AT252" i="3"/>
  <c r="AT253" i="3"/>
  <c r="AT254" i="3"/>
  <c r="AT255" i="3"/>
  <c r="AT256" i="3"/>
  <c r="AT257" i="3"/>
  <c r="AT258" i="3"/>
  <c r="AT259" i="3"/>
  <c r="AT260" i="3"/>
  <c r="AT261" i="3"/>
  <c r="AT262" i="3"/>
  <c r="AT263" i="3"/>
  <c r="AT264" i="3"/>
  <c r="AT265" i="3"/>
  <c r="AT266" i="3"/>
  <c r="AT267" i="3"/>
  <c r="AT268" i="3"/>
  <c r="AT269" i="3"/>
  <c r="AT270" i="3"/>
  <c r="AT271" i="3"/>
  <c r="AT272" i="3"/>
  <c r="AT273" i="3"/>
  <c r="AT274" i="3"/>
  <c r="AT275" i="3"/>
  <c r="AT276" i="3"/>
  <c r="AT277" i="3"/>
  <c r="AT278" i="3"/>
  <c r="AT279" i="3"/>
  <c r="AT280" i="3"/>
  <c r="AT281" i="3"/>
  <c r="AT282" i="3"/>
  <c r="AT283" i="3"/>
  <c r="AT284" i="3"/>
  <c r="AT285" i="3"/>
  <c r="AT286" i="3"/>
  <c r="AT287" i="3"/>
  <c r="AT288" i="3"/>
  <c r="AT289" i="3"/>
  <c r="AT290" i="3"/>
  <c r="AT291" i="3"/>
  <c r="AT292" i="3"/>
  <c r="AT293" i="3"/>
  <c r="AT294" i="3"/>
  <c r="AT295" i="3"/>
  <c r="AT296" i="3"/>
  <c r="AT297" i="3"/>
  <c r="AT298" i="3"/>
  <c r="AT299" i="3"/>
  <c r="AT300" i="3"/>
  <c r="AT301" i="3"/>
  <c r="AU3" i="3"/>
  <c r="AU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U101" i="3"/>
  <c r="AU102" i="3"/>
  <c r="AU103" i="3"/>
  <c r="AU104" i="3"/>
  <c r="AU105" i="3"/>
  <c r="AU106" i="3"/>
  <c r="AU107" i="3"/>
  <c r="AU108" i="3"/>
  <c r="AU109" i="3"/>
  <c r="AU110" i="3"/>
  <c r="AU111" i="3"/>
  <c r="AU112" i="3"/>
  <c r="AU113" i="3"/>
  <c r="AU114" i="3"/>
  <c r="AU115" i="3"/>
  <c r="AU116" i="3"/>
  <c r="AU117" i="3"/>
  <c r="AU118" i="3"/>
  <c r="AU119" i="3"/>
  <c r="AU120" i="3"/>
  <c r="AU121" i="3"/>
  <c r="AU122" i="3"/>
  <c r="AU123" i="3"/>
  <c r="AU124" i="3"/>
  <c r="AU125" i="3"/>
  <c r="AU126" i="3"/>
  <c r="AU127" i="3"/>
  <c r="AU128" i="3"/>
  <c r="AU129" i="3"/>
  <c r="AU130" i="3"/>
  <c r="AU131" i="3"/>
  <c r="AU132" i="3"/>
  <c r="AU133" i="3"/>
  <c r="AU134" i="3"/>
  <c r="AU135" i="3"/>
  <c r="AU136" i="3"/>
  <c r="AU137" i="3"/>
  <c r="AU138" i="3"/>
  <c r="AU139" i="3"/>
  <c r="AU140" i="3"/>
  <c r="AU141" i="3"/>
  <c r="AU142" i="3"/>
  <c r="AU143" i="3"/>
  <c r="AU144" i="3"/>
  <c r="AU145" i="3"/>
  <c r="AU146" i="3"/>
  <c r="AU147" i="3"/>
  <c r="AU148" i="3"/>
  <c r="AU149" i="3"/>
  <c r="AU150" i="3"/>
  <c r="AU151" i="3"/>
  <c r="AU152" i="3"/>
  <c r="AU153" i="3"/>
  <c r="AU154" i="3"/>
  <c r="AU155" i="3"/>
  <c r="AU156" i="3"/>
  <c r="AU157" i="3"/>
  <c r="AU158" i="3"/>
  <c r="AU159" i="3"/>
  <c r="AU160" i="3"/>
  <c r="AU161" i="3"/>
  <c r="AU162" i="3"/>
  <c r="AU163" i="3"/>
  <c r="AU164" i="3"/>
  <c r="AU165" i="3"/>
  <c r="AU166" i="3"/>
  <c r="AU167" i="3"/>
  <c r="AU168" i="3"/>
  <c r="AU169" i="3"/>
  <c r="AU170" i="3"/>
  <c r="AU171" i="3"/>
  <c r="AU172" i="3"/>
  <c r="AU173" i="3"/>
  <c r="AU174" i="3"/>
  <c r="AU175" i="3"/>
  <c r="AU176" i="3"/>
  <c r="AU177" i="3"/>
  <c r="AU178" i="3"/>
  <c r="AU179" i="3"/>
  <c r="AU180" i="3"/>
  <c r="AU181" i="3"/>
  <c r="AU182" i="3"/>
  <c r="AU183" i="3"/>
  <c r="AU184" i="3"/>
  <c r="AU185" i="3"/>
  <c r="AU186" i="3"/>
  <c r="AU187" i="3"/>
  <c r="AU188" i="3"/>
  <c r="AU189" i="3"/>
  <c r="AU190" i="3"/>
  <c r="AU191" i="3"/>
  <c r="AU192" i="3"/>
  <c r="AU193" i="3"/>
  <c r="AU194" i="3"/>
  <c r="AU195" i="3"/>
  <c r="AU196" i="3"/>
  <c r="AU197" i="3"/>
  <c r="AU198" i="3"/>
  <c r="AU199" i="3"/>
  <c r="AU200" i="3"/>
  <c r="AU201" i="3"/>
  <c r="AU202" i="3"/>
  <c r="AU203" i="3"/>
  <c r="AU204" i="3"/>
  <c r="AU205" i="3"/>
  <c r="AU206" i="3"/>
  <c r="AU207" i="3"/>
  <c r="AU208" i="3"/>
  <c r="AU209" i="3"/>
  <c r="AU210" i="3"/>
  <c r="AU211" i="3"/>
  <c r="AU212" i="3"/>
  <c r="AU213" i="3"/>
  <c r="AU214" i="3"/>
  <c r="AU215" i="3"/>
  <c r="AU216" i="3"/>
  <c r="AU217" i="3"/>
  <c r="AU218" i="3"/>
  <c r="AU219" i="3"/>
  <c r="AU220" i="3"/>
  <c r="AU221" i="3"/>
  <c r="AU222" i="3"/>
  <c r="AU223" i="3"/>
  <c r="AU224" i="3"/>
  <c r="AU225" i="3"/>
  <c r="AU226" i="3"/>
  <c r="AU227" i="3"/>
  <c r="AU228" i="3"/>
  <c r="AU229" i="3"/>
  <c r="AU230" i="3"/>
  <c r="AU231" i="3"/>
  <c r="AU232" i="3"/>
  <c r="AU233" i="3"/>
  <c r="AU234" i="3"/>
  <c r="AU235" i="3"/>
  <c r="AU236" i="3"/>
  <c r="AU237" i="3"/>
  <c r="AU238" i="3"/>
  <c r="AU239" i="3"/>
  <c r="AU240" i="3"/>
  <c r="AU241" i="3"/>
  <c r="AU242" i="3"/>
  <c r="AU243" i="3"/>
  <c r="AU244" i="3"/>
  <c r="AU245" i="3"/>
  <c r="AU246" i="3"/>
  <c r="AU247" i="3"/>
  <c r="AU248" i="3"/>
  <c r="AU249" i="3"/>
  <c r="AU250" i="3"/>
  <c r="AU251" i="3"/>
  <c r="AU252" i="3"/>
  <c r="AU253" i="3"/>
  <c r="AU254" i="3"/>
  <c r="AU255" i="3"/>
  <c r="AU256" i="3"/>
  <c r="AU257" i="3"/>
  <c r="AU258" i="3"/>
  <c r="AU259" i="3"/>
  <c r="AU260" i="3"/>
  <c r="AU261" i="3"/>
  <c r="AU262" i="3"/>
  <c r="AU263" i="3"/>
  <c r="AU264" i="3"/>
  <c r="AU265" i="3"/>
  <c r="AU266" i="3"/>
  <c r="AU267" i="3"/>
  <c r="AU268" i="3"/>
  <c r="AU269" i="3"/>
  <c r="AU270" i="3"/>
  <c r="AU271" i="3"/>
  <c r="AU272" i="3"/>
  <c r="AU273" i="3"/>
  <c r="AU274" i="3"/>
  <c r="AU275" i="3"/>
  <c r="AU276" i="3"/>
  <c r="AU277" i="3"/>
  <c r="AU278" i="3"/>
  <c r="AU279" i="3"/>
  <c r="AU280" i="3"/>
  <c r="AU281" i="3"/>
  <c r="AU282" i="3"/>
  <c r="AU283" i="3"/>
  <c r="AU284" i="3"/>
  <c r="AU285" i="3"/>
  <c r="AU286" i="3"/>
  <c r="AU287" i="3"/>
  <c r="AU288" i="3"/>
  <c r="AU289" i="3"/>
  <c r="AU290" i="3"/>
  <c r="AU291" i="3"/>
  <c r="AU292" i="3"/>
  <c r="AU293" i="3"/>
  <c r="AU294" i="3"/>
  <c r="AU295" i="3"/>
  <c r="AU296" i="3"/>
  <c r="AU297" i="3"/>
  <c r="AU298" i="3"/>
  <c r="AU299" i="3"/>
  <c r="AU300" i="3"/>
  <c r="AU301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98" i="3"/>
  <c r="AW99" i="3"/>
  <c r="AW100" i="3"/>
  <c r="AW101" i="3"/>
  <c r="AW102" i="3"/>
  <c r="AW103" i="3"/>
  <c r="AW104" i="3"/>
  <c r="AW105" i="3"/>
  <c r="AW106" i="3"/>
  <c r="AW107" i="3"/>
  <c r="AW108" i="3"/>
  <c r="AW109" i="3"/>
  <c r="AW110" i="3"/>
  <c r="AW111" i="3"/>
  <c r="AW112" i="3"/>
  <c r="AW113" i="3"/>
  <c r="AW114" i="3"/>
  <c r="AW115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W192" i="3"/>
  <c r="AW193" i="3"/>
  <c r="AW194" i="3"/>
  <c r="AW195" i="3"/>
  <c r="AW196" i="3"/>
  <c r="AW197" i="3"/>
  <c r="AW198" i="3"/>
  <c r="AW199" i="3"/>
  <c r="AW200" i="3"/>
  <c r="AW201" i="3"/>
  <c r="AW202" i="3"/>
  <c r="AW203" i="3"/>
  <c r="AW204" i="3"/>
  <c r="AW205" i="3"/>
  <c r="AW206" i="3"/>
  <c r="AW207" i="3"/>
  <c r="AW208" i="3"/>
  <c r="AW209" i="3"/>
  <c r="AW210" i="3"/>
  <c r="AW211" i="3"/>
  <c r="AW212" i="3"/>
  <c r="AW213" i="3"/>
  <c r="AW214" i="3"/>
  <c r="AW215" i="3"/>
  <c r="AW216" i="3"/>
  <c r="AW217" i="3"/>
  <c r="AW218" i="3"/>
  <c r="AW219" i="3"/>
  <c r="AW220" i="3"/>
  <c r="AW221" i="3"/>
  <c r="AW222" i="3"/>
  <c r="AW223" i="3"/>
  <c r="AW224" i="3"/>
  <c r="AW225" i="3"/>
  <c r="AW226" i="3"/>
  <c r="AW227" i="3"/>
  <c r="AW228" i="3"/>
  <c r="AW229" i="3"/>
  <c r="AW230" i="3"/>
  <c r="AW231" i="3"/>
  <c r="AW232" i="3"/>
  <c r="AW233" i="3"/>
  <c r="AW234" i="3"/>
  <c r="AW235" i="3"/>
  <c r="AW236" i="3"/>
  <c r="AW237" i="3"/>
  <c r="AW238" i="3"/>
  <c r="AW239" i="3"/>
  <c r="AW240" i="3"/>
  <c r="AW241" i="3"/>
  <c r="AW242" i="3"/>
  <c r="AW243" i="3"/>
  <c r="AW244" i="3"/>
  <c r="AW245" i="3"/>
  <c r="AW246" i="3"/>
  <c r="AW247" i="3"/>
  <c r="AW248" i="3"/>
  <c r="AW249" i="3"/>
  <c r="AW250" i="3"/>
  <c r="AW251" i="3"/>
  <c r="AW252" i="3"/>
  <c r="AW253" i="3"/>
  <c r="AW254" i="3"/>
  <c r="AW255" i="3"/>
  <c r="AW256" i="3"/>
  <c r="AW257" i="3"/>
  <c r="AW258" i="3"/>
  <c r="AW259" i="3"/>
  <c r="AW260" i="3"/>
  <c r="AW261" i="3"/>
  <c r="AW262" i="3"/>
  <c r="AW263" i="3"/>
  <c r="AW264" i="3"/>
  <c r="AW265" i="3"/>
  <c r="AW266" i="3"/>
  <c r="AW267" i="3"/>
  <c r="AW268" i="3"/>
  <c r="AW269" i="3"/>
  <c r="AW270" i="3"/>
  <c r="AW271" i="3"/>
  <c r="AW272" i="3"/>
  <c r="AW273" i="3"/>
  <c r="AW274" i="3"/>
  <c r="AW275" i="3"/>
  <c r="AW276" i="3"/>
  <c r="AW277" i="3"/>
  <c r="AW278" i="3"/>
  <c r="AW279" i="3"/>
  <c r="AW280" i="3"/>
  <c r="AW281" i="3"/>
  <c r="AW282" i="3"/>
  <c r="AW283" i="3"/>
  <c r="AW284" i="3"/>
  <c r="AW285" i="3"/>
  <c r="AW286" i="3"/>
  <c r="AW287" i="3"/>
  <c r="AW288" i="3"/>
  <c r="AW289" i="3"/>
  <c r="AW290" i="3"/>
  <c r="AW291" i="3"/>
  <c r="AW292" i="3"/>
  <c r="AW293" i="3"/>
  <c r="AW294" i="3"/>
  <c r="AW295" i="3"/>
  <c r="AW296" i="3"/>
  <c r="AW297" i="3"/>
  <c r="AW298" i="3"/>
  <c r="AW299" i="3"/>
  <c r="AW300" i="3"/>
  <c r="AW301" i="3"/>
  <c r="AX3" i="3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5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0" i="3"/>
  <c r="AX151" i="3"/>
  <c r="AX152" i="3"/>
  <c r="AX153" i="3"/>
  <c r="AX154" i="3"/>
  <c r="AX155" i="3"/>
  <c r="AX156" i="3"/>
  <c r="AX157" i="3"/>
  <c r="AX158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79" i="3"/>
  <c r="AX180" i="3"/>
  <c r="AX181" i="3"/>
  <c r="AX182" i="3"/>
  <c r="AX183" i="3"/>
  <c r="AX184" i="3"/>
  <c r="AX185" i="3"/>
  <c r="AX186" i="3"/>
  <c r="AX187" i="3"/>
  <c r="AX188" i="3"/>
  <c r="AX189" i="3"/>
  <c r="AX190" i="3"/>
  <c r="AX191" i="3"/>
  <c r="AX192" i="3"/>
  <c r="AX193" i="3"/>
  <c r="AX194" i="3"/>
  <c r="AX195" i="3"/>
  <c r="AX196" i="3"/>
  <c r="AX197" i="3"/>
  <c r="AX198" i="3"/>
  <c r="AX199" i="3"/>
  <c r="AX200" i="3"/>
  <c r="AX201" i="3"/>
  <c r="AX202" i="3"/>
  <c r="AX203" i="3"/>
  <c r="AX204" i="3"/>
  <c r="AX205" i="3"/>
  <c r="AX206" i="3"/>
  <c r="AX207" i="3"/>
  <c r="AX208" i="3"/>
  <c r="AX209" i="3"/>
  <c r="AX210" i="3"/>
  <c r="AX211" i="3"/>
  <c r="AX212" i="3"/>
  <c r="AX213" i="3"/>
  <c r="AX214" i="3"/>
  <c r="AX215" i="3"/>
  <c r="AX216" i="3"/>
  <c r="AX217" i="3"/>
  <c r="AX218" i="3"/>
  <c r="AX219" i="3"/>
  <c r="AX220" i="3"/>
  <c r="AX221" i="3"/>
  <c r="AX222" i="3"/>
  <c r="AX223" i="3"/>
  <c r="AX224" i="3"/>
  <c r="AX225" i="3"/>
  <c r="AX226" i="3"/>
  <c r="AX227" i="3"/>
  <c r="AX228" i="3"/>
  <c r="AX229" i="3"/>
  <c r="AX230" i="3"/>
  <c r="AX231" i="3"/>
  <c r="AX232" i="3"/>
  <c r="AX233" i="3"/>
  <c r="AX234" i="3"/>
  <c r="AX235" i="3"/>
  <c r="AX236" i="3"/>
  <c r="AX237" i="3"/>
  <c r="AX238" i="3"/>
  <c r="AX239" i="3"/>
  <c r="AX240" i="3"/>
  <c r="AX241" i="3"/>
  <c r="AX242" i="3"/>
  <c r="AX243" i="3"/>
  <c r="AX244" i="3"/>
  <c r="AX245" i="3"/>
  <c r="AX246" i="3"/>
  <c r="AX247" i="3"/>
  <c r="AX248" i="3"/>
  <c r="AX249" i="3"/>
  <c r="AX250" i="3"/>
  <c r="AX251" i="3"/>
  <c r="AX252" i="3"/>
  <c r="AX253" i="3"/>
  <c r="AX254" i="3"/>
  <c r="AX255" i="3"/>
  <c r="AX256" i="3"/>
  <c r="AX257" i="3"/>
  <c r="AX258" i="3"/>
  <c r="AX259" i="3"/>
  <c r="AX260" i="3"/>
  <c r="AX261" i="3"/>
  <c r="AX262" i="3"/>
  <c r="AX263" i="3"/>
  <c r="AX264" i="3"/>
  <c r="AX265" i="3"/>
  <c r="AX266" i="3"/>
  <c r="AX267" i="3"/>
  <c r="AX268" i="3"/>
  <c r="AX269" i="3"/>
  <c r="AX270" i="3"/>
  <c r="AX271" i="3"/>
  <c r="AX272" i="3"/>
  <c r="AX273" i="3"/>
  <c r="AX274" i="3"/>
  <c r="AX275" i="3"/>
  <c r="AX276" i="3"/>
  <c r="AX277" i="3"/>
  <c r="AX278" i="3"/>
  <c r="AX279" i="3"/>
  <c r="AX280" i="3"/>
  <c r="AX281" i="3"/>
  <c r="AX282" i="3"/>
  <c r="AX283" i="3"/>
  <c r="AX284" i="3"/>
  <c r="AX285" i="3"/>
  <c r="AX286" i="3"/>
  <c r="AX287" i="3"/>
  <c r="AX288" i="3"/>
  <c r="AX289" i="3"/>
  <c r="AX290" i="3"/>
  <c r="AX291" i="3"/>
  <c r="AX292" i="3"/>
  <c r="AX293" i="3"/>
  <c r="AX294" i="3"/>
  <c r="AX295" i="3"/>
  <c r="AX296" i="3"/>
  <c r="AX297" i="3"/>
  <c r="AX298" i="3"/>
  <c r="AX299" i="3"/>
  <c r="AX300" i="3"/>
  <c r="AX301" i="3"/>
  <c r="J35" i="1"/>
  <c r="V300" i="3" l="1"/>
  <c r="AF2" i="3"/>
  <c r="AE2" i="3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U2" i="3"/>
  <c r="AW2" i="3"/>
  <c r="AT2" i="3" l="1"/>
  <c r="AX2" i="3"/>
  <c r="AP2" i="3" l="1"/>
  <c r="AL2" i="3"/>
  <c r="AN2" i="3"/>
  <c r="AM2" i="3"/>
  <c r="C3" i="6"/>
  <c r="C2" i="6"/>
  <c r="C4" i="6"/>
  <c r="L39" i="1" s="1"/>
  <c r="C5" i="6"/>
  <c r="C1" i="6"/>
  <c r="J39" i="1" s="1"/>
  <c r="K39" i="1" l="1"/>
  <c r="AO2" i="3"/>
  <c r="M13" i="1" l="1"/>
  <c r="J13" i="1"/>
  <c r="M20" i="1"/>
  <c r="J20" i="1"/>
  <c r="J37" i="1"/>
  <c r="I54" i="1"/>
  <c r="F55" i="1" s="1"/>
  <c r="G62" i="1"/>
  <c r="G60" i="1"/>
  <c r="G58" i="1"/>
  <c r="G54" i="1"/>
  <c r="I62" i="1"/>
  <c r="F63" i="1" s="1"/>
  <c r="I60" i="1"/>
  <c r="F61" i="1" s="1"/>
  <c r="I58" i="1"/>
  <c r="F59" i="1" s="1"/>
  <c r="J70" i="1"/>
  <c r="I70" i="1"/>
  <c r="I68" i="1"/>
  <c r="F69" i="1" s="1"/>
  <c r="I66" i="1"/>
  <c r="F67" i="1" s="1"/>
  <c r="I52" i="1"/>
  <c r="F53" i="1" s="1"/>
  <c r="I50" i="1"/>
  <c r="F51" i="1" s="1"/>
  <c r="I42" i="1"/>
  <c r="F43" i="1" s="1"/>
  <c r="I39" i="1"/>
  <c r="F40" i="1" s="1"/>
  <c r="I37" i="1"/>
  <c r="I35" i="1"/>
  <c r="I30" i="1"/>
  <c r="F31" i="1" s="1"/>
  <c r="I28" i="1"/>
  <c r="F29" i="1" s="1"/>
  <c r="I26" i="1"/>
  <c r="F27" i="1" s="1"/>
  <c r="I22" i="1"/>
  <c r="F23" i="1" s="1"/>
  <c r="I20" i="1"/>
  <c r="M15" i="1"/>
  <c r="I15" i="1"/>
  <c r="I13" i="1"/>
  <c r="M11" i="1"/>
  <c r="J11" i="1"/>
  <c r="I11" i="1"/>
  <c r="I7" i="1"/>
  <c r="F8" i="1" s="1"/>
  <c r="I5" i="1"/>
  <c r="F6" i="1" s="1"/>
  <c r="I3" i="1"/>
  <c r="F4" i="1" s="1"/>
  <c r="F14" i="1" l="1"/>
  <c r="F71" i="1"/>
  <c r="F38" i="1"/>
  <c r="F16" i="1"/>
  <c r="F36" i="1"/>
  <c r="W2" i="3"/>
  <c r="AQ2" i="3"/>
  <c r="AU2" i="3"/>
  <c r="AJ2" i="3"/>
  <c r="AI2" i="3"/>
  <c r="AH2" i="3"/>
  <c r="AG2" i="3"/>
  <c r="AD2" i="3"/>
  <c r="AC2" i="3"/>
  <c r="AB2" i="3"/>
  <c r="AA2" i="3"/>
  <c r="Z2" i="3"/>
  <c r="Y2" i="3"/>
  <c r="X2" i="3"/>
  <c r="D2" i="4"/>
  <c r="V2" i="3" l="1"/>
  <c r="F12" i="1"/>
  <c r="I4" i="5"/>
  <c r="F21" i="1"/>
  <c r="AR7" i="3" l="1"/>
  <c r="AR15" i="3"/>
  <c r="AR23" i="3"/>
  <c r="AR31" i="3"/>
  <c r="AR39" i="3"/>
  <c r="AR47" i="3"/>
  <c r="AR55" i="3"/>
  <c r="AR63" i="3"/>
  <c r="AR71" i="3"/>
  <c r="AR79" i="3"/>
  <c r="AR87" i="3"/>
  <c r="AR8" i="3"/>
  <c r="AR16" i="3"/>
  <c r="AR24" i="3"/>
  <c r="AR32" i="3"/>
  <c r="AR40" i="3"/>
  <c r="AR48" i="3"/>
  <c r="AR56" i="3"/>
  <c r="AR64" i="3"/>
  <c r="AR72" i="3"/>
  <c r="AR80" i="3"/>
  <c r="AR88" i="3"/>
  <c r="AR96" i="3"/>
  <c r="AR104" i="3"/>
  <c r="AR112" i="3"/>
  <c r="AR120" i="3"/>
  <c r="AR128" i="3"/>
  <c r="AR136" i="3"/>
  <c r="AR144" i="3"/>
  <c r="AR152" i="3"/>
  <c r="AR160" i="3"/>
  <c r="AR168" i="3"/>
  <c r="AR176" i="3"/>
  <c r="AR184" i="3"/>
  <c r="AR192" i="3"/>
  <c r="AR200" i="3"/>
  <c r="AR208" i="3"/>
  <c r="AR216" i="3"/>
  <c r="AR224" i="3"/>
  <c r="AR232" i="3"/>
  <c r="AR240" i="3"/>
  <c r="AR248" i="3"/>
  <c r="AR256" i="3"/>
  <c r="AR264" i="3"/>
  <c r="AR272" i="3"/>
  <c r="AR280" i="3"/>
  <c r="AR288" i="3"/>
  <c r="AR296" i="3"/>
  <c r="AS5" i="3"/>
  <c r="AS13" i="3"/>
  <c r="AS21" i="3"/>
  <c r="AS29" i="3"/>
  <c r="AS37" i="3"/>
  <c r="AS45" i="3"/>
  <c r="AS53" i="3"/>
  <c r="AS61" i="3"/>
  <c r="AS69" i="3"/>
  <c r="AR10" i="3"/>
  <c r="AR18" i="3"/>
  <c r="AR26" i="3"/>
  <c r="AR4" i="3"/>
  <c r="AR12" i="3"/>
  <c r="AR20" i="3"/>
  <c r="AR28" i="3"/>
  <c r="AR36" i="3"/>
  <c r="AR44" i="3"/>
  <c r="AR52" i="3"/>
  <c r="AR60" i="3"/>
  <c r="AR68" i="3"/>
  <c r="AR76" i="3"/>
  <c r="AR84" i="3"/>
  <c r="AR92" i="3"/>
  <c r="AR5" i="3"/>
  <c r="AK5" i="3" s="1"/>
  <c r="AR13" i="3"/>
  <c r="AK13" i="3" s="1"/>
  <c r="AR21" i="3"/>
  <c r="AK21" i="3" s="1"/>
  <c r="AR29" i="3"/>
  <c r="AK29" i="3" s="1"/>
  <c r="AR37" i="3"/>
  <c r="AK37" i="3" s="1"/>
  <c r="AR45" i="3"/>
  <c r="AK45" i="3" s="1"/>
  <c r="AR6" i="3"/>
  <c r="AR14" i="3"/>
  <c r="AR22" i="3"/>
  <c r="AR30" i="3"/>
  <c r="AR38" i="3"/>
  <c r="AR46" i="3"/>
  <c r="AR54" i="3"/>
  <c r="AR62" i="3"/>
  <c r="AR70" i="3"/>
  <c r="AR78" i="3"/>
  <c r="AR86" i="3"/>
  <c r="AR94" i="3"/>
  <c r="AR102" i="3"/>
  <c r="AR110" i="3"/>
  <c r="AR118" i="3"/>
  <c r="AR126" i="3"/>
  <c r="AR134" i="3"/>
  <c r="AR142" i="3"/>
  <c r="AR150" i="3"/>
  <c r="AR158" i="3"/>
  <c r="AR166" i="3"/>
  <c r="AR174" i="3"/>
  <c r="AR182" i="3"/>
  <c r="AR190" i="3"/>
  <c r="AR17" i="3"/>
  <c r="AR42" i="3"/>
  <c r="AR59" i="3"/>
  <c r="AR75" i="3"/>
  <c r="AR91" i="3"/>
  <c r="AR103" i="3"/>
  <c r="AR114" i="3"/>
  <c r="AR124" i="3"/>
  <c r="AR135" i="3"/>
  <c r="AR146" i="3"/>
  <c r="AR156" i="3"/>
  <c r="AR167" i="3"/>
  <c r="AR178" i="3"/>
  <c r="AR188" i="3"/>
  <c r="AR198" i="3"/>
  <c r="AR207" i="3"/>
  <c r="AR217" i="3"/>
  <c r="AR226" i="3"/>
  <c r="AR235" i="3"/>
  <c r="AR244" i="3"/>
  <c r="AR253" i="3"/>
  <c r="AR262" i="3"/>
  <c r="AR271" i="3"/>
  <c r="AR281" i="3"/>
  <c r="AR290" i="3"/>
  <c r="AR299" i="3"/>
  <c r="AS9" i="3"/>
  <c r="AS18" i="3"/>
  <c r="AS27" i="3"/>
  <c r="AS36" i="3"/>
  <c r="AS46" i="3"/>
  <c r="AS55" i="3"/>
  <c r="AS64" i="3"/>
  <c r="AS73" i="3"/>
  <c r="AS81" i="3"/>
  <c r="AS89" i="3"/>
  <c r="AS97" i="3"/>
  <c r="AS105" i="3"/>
  <c r="AS113" i="3"/>
  <c r="AS121" i="3"/>
  <c r="AS129" i="3"/>
  <c r="AS137" i="3"/>
  <c r="AS145" i="3"/>
  <c r="AS153" i="3"/>
  <c r="AS161" i="3"/>
  <c r="AS169" i="3"/>
  <c r="AS177" i="3"/>
  <c r="AS185" i="3"/>
  <c r="AS193" i="3"/>
  <c r="AS201" i="3"/>
  <c r="AS209" i="3"/>
  <c r="AS217" i="3"/>
  <c r="AS225" i="3"/>
  <c r="AS233" i="3"/>
  <c r="AS241" i="3"/>
  <c r="AS249" i="3"/>
  <c r="AS257" i="3"/>
  <c r="AS265" i="3"/>
  <c r="AS273" i="3"/>
  <c r="AS281" i="3"/>
  <c r="AS289" i="3"/>
  <c r="AS297" i="3"/>
  <c r="AR25" i="3"/>
  <c r="AR49" i="3"/>
  <c r="AR65" i="3"/>
  <c r="AR81" i="3"/>
  <c r="AR95" i="3"/>
  <c r="AR106" i="3"/>
  <c r="AR116" i="3"/>
  <c r="AR127" i="3"/>
  <c r="AR138" i="3"/>
  <c r="AR148" i="3"/>
  <c r="AR159" i="3"/>
  <c r="AR170" i="3"/>
  <c r="AR180" i="3"/>
  <c r="AR191" i="3"/>
  <c r="AR201" i="3"/>
  <c r="AR210" i="3"/>
  <c r="AR219" i="3"/>
  <c r="AR228" i="3"/>
  <c r="AR237" i="3"/>
  <c r="AR246" i="3"/>
  <c r="AR255" i="3"/>
  <c r="AR265" i="3"/>
  <c r="AR274" i="3"/>
  <c r="AR283" i="3"/>
  <c r="AR292" i="3"/>
  <c r="AR301" i="3"/>
  <c r="AS11" i="3"/>
  <c r="AS20" i="3"/>
  <c r="AS30" i="3"/>
  <c r="AS39" i="3"/>
  <c r="AS48" i="3"/>
  <c r="AS57" i="3"/>
  <c r="AS66" i="3"/>
  <c r="AS75" i="3"/>
  <c r="AS83" i="3"/>
  <c r="AS91" i="3"/>
  <c r="AS99" i="3"/>
  <c r="AS107" i="3"/>
  <c r="AS115" i="3"/>
  <c r="AS123" i="3"/>
  <c r="AS131" i="3"/>
  <c r="AS139" i="3"/>
  <c r="AS147" i="3"/>
  <c r="AS155" i="3"/>
  <c r="AS163" i="3"/>
  <c r="AS171" i="3"/>
  <c r="AS179" i="3"/>
  <c r="AS187" i="3"/>
  <c r="AS195" i="3"/>
  <c r="AS203" i="3"/>
  <c r="AS211" i="3"/>
  <c r="AS219" i="3"/>
  <c r="AS227" i="3"/>
  <c r="AS235" i="3"/>
  <c r="AR9" i="3"/>
  <c r="AR35" i="3"/>
  <c r="AR57" i="3"/>
  <c r="AR73" i="3"/>
  <c r="AR89" i="3"/>
  <c r="AR100" i="3"/>
  <c r="AR111" i="3"/>
  <c r="AR122" i="3"/>
  <c r="AR132" i="3"/>
  <c r="AR143" i="3"/>
  <c r="AR154" i="3"/>
  <c r="AR164" i="3"/>
  <c r="AR175" i="3"/>
  <c r="AR186" i="3"/>
  <c r="AR196" i="3"/>
  <c r="AR205" i="3"/>
  <c r="AR214" i="3"/>
  <c r="AR223" i="3"/>
  <c r="AR233" i="3"/>
  <c r="AR19" i="3"/>
  <c r="AR53" i="3"/>
  <c r="AK53" i="3" s="1"/>
  <c r="AR82" i="3"/>
  <c r="AR101" i="3"/>
  <c r="AR119" i="3"/>
  <c r="AR137" i="3"/>
  <c r="AR153" i="3"/>
  <c r="AR171" i="3"/>
  <c r="AR187" i="3"/>
  <c r="AR203" i="3"/>
  <c r="AR218" i="3"/>
  <c r="AR231" i="3"/>
  <c r="AR245" i="3"/>
  <c r="AR258" i="3"/>
  <c r="AR269" i="3"/>
  <c r="AR282" i="3"/>
  <c r="AR294" i="3"/>
  <c r="AS7" i="3"/>
  <c r="AS19" i="3"/>
  <c r="AS32" i="3"/>
  <c r="AS43" i="3"/>
  <c r="AS56" i="3"/>
  <c r="AS68" i="3"/>
  <c r="AS79" i="3"/>
  <c r="AS90" i="3"/>
  <c r="AS101" i="3"/>
  <c r="AS111" i="3"/>
  <c r="AS122" i="3"/>
  <c r="AS133" i="3"/>
  <c r="AS143" i="3"/>
  <c r="AS154" i="3"/>
  <c r="AS165" i="3"/>
  <c r="AS175" i="3"/>
  <c r="AS186" i="3"/>
  <c r="AS197" i="3"/>
  <c r="AS207" i="3"/>
  <c r="AS218" i="3"/>
  <c r="AS229" i="3"/>
  <c r="AS239" i="3"/>
  <c r="AS248" i="3"/>
  <c r="AS258" i="3"/>
  <c r="AS267" i="3"/>
  <c r="AS276" i="3"/>
  <c r="AS285" i="3"/>
  <c r="AS294" i="3"/>
  <c r="AR27" i="3"/>
  <c r="AK27" i="3" s="1"/>
  <c r="AR58" i="3"/>
  <c r="AR83" i="3"/>
  <c r="AR105" i="3"/>
  <c r="AR121" i="3"/>
  <c r="AK121" i="3" s="1"/>
  <c r="AR139" i="3"/>
  <c r="AR155" i="3"/>
  <c r="AR172" i="3"/>
  <c r="AR189" i="3"/>
  <c r="AR204" i="3"/>
  <c r="AR220" i="3"/>
  <c r="AR234" i="3"/>
  <c r="AR247" i="3"/>
  <c r="AR259" i="3"/>
  <c r="AR270" i="3"/>
  <c r="AR284" i="3"/>
  <c r="AR295" i="3"/>
  <c r="AS8" i="3"/>
  <c r="AS22" i="3"/>
  <c r="AS33" i="3"/>
  <c r="AS44" i="3"/>
  <c r="AS58" i="3"/>
  <c r="AS70" i="3"/>
  <c r="AS80" i="3"/>
  <c r="AS92" i="3"/>
  <c r="AS102" i="3"/>
  <c r="AS112" i="3"/>
  <c r="AS124" i="3"/>
  <c r="AS134" i="3"/>
  <c r="AS144" i="3"/>
  <c r="AS156" i="3"/>
  <c r="AS166" i="3"/>
  <c r="AS176" i="3"/>
  <c r="AS188" i="3"/>
  <c r="AS198" i="3"/>
  <c r="AS208" i="3"/>
  <c r="AS220" i="3"/>
  <c r="AS230" i="3"/>
  <c r="AS240" i="3"/>
  <c r="AS250" i="3"/>
  <c r="AS259" i="3"/>
  <c r="AS268" i="3"/>
  <c r="AS277" i="3"/>
  <c r="AS286" i="3"/>
  <c r="AS295" i="3"/>
  <c r="AR33" i="3"/>
  <c r="AR61" i="3"/>
  <c r="AR85" i="3"/>
  <c r="AR107" i="3"/>
  <c r="AR123" i="3"/>
  <c r="AK123" i="3" s="1"/>
  <c r="AR140" i="3"/>
  <c r="AR157" i="3"/>
  <c r="AR173" i="3"/>
  <c r="AR193" i="3"/>
  <c r="AR206" i="3"/>
  <c r="AR221" i="3"/>
  <c r="AR236" i="3"/>
  <c r="AR249" i="3"/>
  <c r="AR260" i="3"/>
  <c r="AR273" i="3"/>
  <c r="AK273" i="3" s="1"/>
  <c r="AR285" i="3"/>
  <c r="AR297" i="3"/>
  <c r="AK297" i="3" s="1"/>
  <c r="AS10" i="3"/>
  <c r="AS23" i="3"/>
  <c r="AS34" i="3"/>
  <c r="AS47" i="3"/>
  <c r="AS59" i="3"/>
  <c r="AS71" i="3"/>
  <c r="AS82" i="3"/>
  <c r="AS93" i="3"/>
  <c r="AS103" i="3"/>
  <c r="AS114" i="3"/>
  <c r="AS125" i="3"/>
  <c r="AS135" i="3"/>
  <c r="AS146" i="3"/>
  <c r="AS157" i="3"/>
  <c r="AS167" i="3"/>
  <c r="AS178" i="3"/>
  <c r="AS189" i="3"/>
  <c r="AS199" i="3"/>
  <c r="AS210" i="3"/>
  <c r="AS221" i="3"/>
  <c r="AS231" i="3"/>
  <c r="AS242" i="3"/>
  <c r="AS251" i="3"/>
  <c r="AS260" i="3"/>
  <c r="AS269" i="3"/>
  <c r="AS278" i="3"/>
  <c r="AS287" i="3"/>
  <c r="AS296" i="3"/>
  <c r="AR34" i="3"/>
  <c r="AR66" i="3"/>
  <c r="AR90" i="3"/>
  <c r="AR108" i="3"/>
  <c r="AR125" i="3"/>
  <c r="AR141" i="3"/>
  <c r="AR161" i="3"/>
  <c r="AK161" i="3" s="1"/>
  <c r="AR177" i="3"/>
  <c r="AR194" i="3"/>
  <c r="AR209" i="3"/>
  <c r="AK209" i="3" s="1"/>
  <c r="AR222" i="3"/>
  <c r="AR238" i="3"/>
  <c r="AR250" i="3"/>
  <c r="AR261" i="3"/>
  <c r="AR275" i="3"/>
  <c r="AR286" i="3"/>
  <c r="AR298" i="3"/>
  <c r="AS12" i="3"/>
  <c r="AS24" i="3"/>
  <c r="AS35" i="3"/>
  <c r="AS49" i="3"/>
  <c r="AS60" i="3"/>
  <c r="AS72" i="3"/>
  <c r="AS84" i="3"/>
  <c r="AS94" i="3"/>
  <c r="AS104" i="3"/>
  <c r="AS116" i="3"/>
  <c r="AS126" i="3"/>
  <c r="AS136" i="3"/>
  <c r="AS148" i="3"/>
  <c r="AS158" i="3"/>
  <c r="AS168" i="3"/>
  <c r="AS180" i="3"/>
  <c r="AS190" i="3"/>
  <c r="AS200" i="3"/>
  <c r="AS212" i="3"/>
  <c r="AS222" i="3"/>
  <c r="AS232" i="3"/>
  <c r="AS243" i="3"/>
  <c r="AS252" i="3"/>
  <c r="AS261" i="3"/>
  <c r="AS270" i="3"/>
  <c r="AS279" i="3"/>
  <c r="AS288" i="3"/>
  <c r="AS298" i="3"/>
  <c r="AR41" i="3"/>
  <c r="AR67" i="3"/>
  <c r="AR93" i="3"/>
  <c r="AR109" i="3"/>
  <c r="AR129" i="3"/>
  <c r="AR145" i="3"/>
  <c r="AK145" i="3" s="1"/>
  <c r="AR162" i="3"/>
  <c r="AR179" i="3"/>
  <c r="AR195" i="3"/>
  <c r="AR211" i="3"/>
  <c r="AR225" i="3"/>
  <c r="AR239" i="3"/>
  <c r="AR251" i="3"/>
  <c r="AR263" i="3"/>
  <c r="AR276" i="3"/>
  <c r="AK276" i="3" s="1"/>
  <c r="AR287" i="3"/>
  <c r="AR300" i="3"/>
  <c r="AS14" i="3"/>
  <c r="AS25" i="3"/>
  <c r="AS38" i="3"/>
  <c r="AS50" i="3"/>
  <c r="AS62" i="3"/>
  <c r="AS74" i="3"/>
  <c r="AS85" i="3"/>
  <c r="AS95" i="3"/>
  <c r="AS106" i="3"/>
  <c r="AS117" i="3"/>
  <c r="AS127" i="3"/>
  <c r="AS138" i="3"/>
  <c r="AS149" i="3"/>
  <c r="AS159" i="3"/>
  <c r="AS170" i="3"/>
  <c r="AS181" i="3"/>
  <c r="AS191" i="3"/>
  <c r="AS202" i="3"/>
  <c r="AS213" i="3"/>
  <c r="AS223" i="3"/>
  <c r="AS234" i="3"/>
  <c r="AS244" i="3"/>
  <c r="AS253" i="3"/>
  <c r="AS262" i="3"/>
  <c r="AS271" i="3"/>
  <c r="AS280" i="3"/>
  <c r="AS290" i="3"/>
  <c r="AS299" i="3"/>
  <c r="AR43" i="3"/>
  <c r="AR69" i="3"/>
  <c r="AK69" i="3" s="1"/>
  <c r="AR97" i="3"/>
  <c r="AR113" i="3"/>
  <c r="AR130" i="3"/>
  <c r="AR147" i="3"/>
  <c r="AR163" i="3"/>
  <c r="AK163" i="3" s="1"/>
  <c r="AR181" i="3"/>
  <c r="AR197" i="3"/>
  <c r="AR212" i="3"/>
  <c r="AK212" i="3" s="1"/>
  <c r="AR227" i="3"/>
  <c r="AK227" i="3" s="1"/>
  <c r="AR241" i="3"/>
  <c r="AR252" i="3"/>
  <c r="AR266" i="3"/>
  <c r="AR277" i="3"/>
  <c r="AK277" i="3" s="1"/>
  <c r="AR289" i="3"/>
  <c r="AS3" i="3"/>
  <c r="AS15" i="3"/>
  <c r="AS26" i="3"/>
  <c r="AS40" i="3"/>
  <c r="AS51" i="3"/>
  <c r="AS63" i="3"/>
  <c r="AS76" i="3"/>
  <c r="AS86" i="3"/>
  <c r="AS96" i="3"/>
  <c r="AS108" i="3"/>
  <c r="AS118" i="3"/>
  <c r="AS128" i="3"/>
  <c r="AS140" i="3"/>
  <c r="AS150" i="3"/>
  <c r="AS160" i="3"/>
  <c r="AS172" i="3"/>
  <c r="AS182" i="3"/>
  <c r="AS192" i="3"/>
  <c r="AS204" i="3"/>
  <c r="AS214" i="3"/>
  <c r="AS224" i="3"/>
  <c r="AS236" i="3"/>
  <c r="AS245" i="3"/>
  <c r="AS254" i="3"/>
  <c r="AS263" i="3"/>
  <c r="AS272" i="3"/>
  <c r="AS282" i="3"/>
  <c r="AS291" i="3"/>
  <c r="AS300" i="3"/>
  <c r="AR3" i="3"/>
  <c r="AR50" i="3"/>
  <c r="AR74" i="3"/>
  <c r="AR98" i="3"/>
  <c r="AR115" i="3"/>
  <c r="AR131" i="3"/>
  <c r="AR149" i="3"/>
  <c r="AR165" i="3"/>
  <c r="AR183" i="3"/>
  <c r="AR199" i="3"/>
  <c r="AR213" i="3"/>
  <c r="AR229" i="3"/>
  <c r="AR242" i="3"/>
  <c r="AR254" i="3"/>
  <c r="AR267" i="3"/>
  <c r="AR278" i="3"/>
  <c r="AR291" i="3"/>
  <c r="AS4" i="3"/>
  <c r="AS16" i="3"/>
  <c r="AS28" i="3"/>
  <c r="AS41" i="3"/>
  <c r="AS52" i="3"/>
  <c r="AS65" i="3"/>
  <c r="AS77" i="3"/>
  <c r="AS87" i="3"/>
  <c r="AS98" i="3"/>
  <c r="AS109" i="3"/>
  <c r="AS119" i="3"/>
  <c r="AS130" i="3"/>
  <c r="AS141" i="3"/>
  <c r="AS151" i="3"/>
  <c r="AS162" i="3"/>
  <c r="AS173" i="3"/>
  <c r="AS183" i="3"/>
  <c r="AS194" i="3"/>
  <c r="AS205" i="3"/>
  <c r="AS215" i="3"/>
  <c r="AS226" i="3"/>
  <c r="AS237" i="3"/>
  <c r="AS246" i="3"/>
  <c r="AS255" i="3"/>
  <c r="AS264" i="3"/>
  <c r="AS274" i="3"/>
  <c r="AS283" i="3"/>
  <c r="AS292" i="3"/>
  <c r="AS301" i="3"/>
  <c r="AR11" i="3"/>
  <c r="AR51" i="3"/>
  <c r="AK51" i="3" s="1"/>
  <c r="AR77" i="3"/>
  <c r="AR99" i="3"/>
  <c r="AK99" i="3" s="1"/>
  <c r="AR117" i="3"/>
  <c r="AR133" i="3"/>
  <c r="AR151" i="3"/>
  <c r="AR169" i="3"/>
  <c r="AR185" i="3"/>
  <c r="AR202" i="3"/>
  <c r="AR215" i="3"/>
  <c r="AR230" i="3"/>
  <c r="AR243" i="3"/>
  <c r="AR257" i="3"/>
  <c r="AK257" i="3" s="1"/>
  <c r="AR268" i="3"/>
  <c r="AR279" i="3"/>
  <c r="AR293" i="3"/>
  <c r="AS6" i="3"/>
  <c r="AS17" i="3"/>
  <c r="AS31" i="3"/>
  <c r="AS42" i="3"/>
  <c r="AS54" i="3"/>
  <c r="AS67" i="3"/>
  <c r="AS78" i="3"/>
  <c r="AS88" i="3"/>
  <c r="AS100" i="3"/>
  <c r="AS110" i="3"/>
  <c r="AS120" i="3"/>
  <c r="AS132" i="3"/>
  <c r="AS142" i="3"/>
  <c r="AS152" i="3"/>
  <c r="AS164" i="3"/>
  <c r="AS174" i="3"/>
  <c r="AS184" i="3"/>
  <c r="AS196" i="3"/>
  <c r="AS206" i="3"/>
  <c r="AS216" i="3"/>
  <c r="AS228" i="3"/>
  <c r="AS238" i="3"/>
  <c r="AS247" i="3"/>
  <c r="AS256" i="3"/>
  <c r="AS266" i="3"/>
  <c r="AS275" i="3"/>
  <c r="AS284" i="3"/>
  <c r="AS293" i="3"/>
  <c r="AR2" i="3"/>
  <c r="AS2" i="3"/>
  <c r="I2" i="5"/>
  <c r="I3" i="5" s="1"/>
  <c r="G70" i="1"/>
  <c r="G68" i="1"/>
  <c r="G66" i="1"/>
  <c r="G52" i="1"/>
  <c r="G50" i="1"/>
  <c r="G42" i="1"/>
  <c r="G39" i="1"/>
  <c r="G37" i="1"/>
  <c r="G35" i="1"/>
  <c r="G30" i="1"/>
  <c r="G28" i="1"/>
  <c r="G26" i="1"/>
  <c r="G22" i="1"/>
  <c r="G20" i="1"/>
  <c r="G15" i="1"/>
  <c r="G13" i="1"/>
  <c r="G11" i="1"/>
  <c r="G7" i="1"/>
  <c r="G5" i="1"/>
  <c r="G3" i="1"/>
  <c r="AK90" i="3" l="1"/>
  <c r="AK268" i="3"/>
  <c r="AK89" i="3"/>
  <c r="AK203" i="3"/>
  <c r="AK43" i="3"/>
  <c r="AK133" i="3"/>
  <c r="AK222" i="3"/>
  <c r="AK285" i="3"/>
  <c r="AK107" i="3"/>
  <c r="AK66" i="3"/>
  <c r="AK177" i="3"/>
  <c r="AK241" i="3"/>
  <c r="AK113" i="3"/>
  <c r="AK195" i="3"/>
  <c r="AK165" i="3"/>
  <c r="AK131" i="3"/>
  <c r="AK117" i="3"/>
  <c r="AK105" i="3"/>
  <c r="AK239" i="3"/>
  <c r="AK233" i="3"/>
  <c r="AK57" i="3"/>
  <c r="AK202" i="3"/>
  <c r="AK169" i="3"/>
  <c r="AK230" i="3"/>
  <c r="AK252" i="3"/>
  <c r="AK181" i="3"/>
  <c r="AK199" i="3"/>
  <c r="AK278" i="3"/>
  <c r="AK9" i="3"/>
  <c r="AK187" i="3"/>
  <c r="AK242" i="3"/>
  <c r="AK193" i="3"/>
  <c r="AK129" i="3"/>
  <c r="AK83" i="3"/>
  <c r="AK147" i="3"/>
  <c r="AK249" i="3"/>
  <c r="AK211" i="3"/>
  <c r="AK295" i="3"/>
  <c r="AK189" i="3"/>
  <c r="AK185" i="3"/>
  <c r="AK11" i="3"/>
  <c r="AK267" i="3"/>
  <c r="AK279" i="3"/>
  <c r="AK115" i="3"/>
  <c r="AK229" i="3"/>
  <c r="AK289" i="3"/>
  <c r="AK298" i="3"/>
  <c r="AK154" i="3"/>
  <c r="AK225" i="3"/>
  <c r="AK97" i="3"/>
  <c r="AK179" i="3"/>
  <c r="AK98" i="3"/>
  <c r="AK197" i="3"/>
  <c r="AK243" i="3"/>
  <c r="AK213" i="3"/>
  <c r="AK74" i="3"/>
  <c r="AK251" i="3"/>
  <c r="AK19" i="3"/>
  <c r="AK73" i="3"/>
  <c r="AK260" i="3"/>
  <c r="AK219" i="3"/>
  <c r="AK215" i="3"/>
  <c r="AK93" i="3"/>
  <c r="AK137" i="3"/>
  <c r="AK201" i="3"/>
  <c r="AK91" i="3"/>
  <c r="AK130" i="3"/>
  <c r="AK149" i="3"/>
  <c r="AK41" i="3"/>
  <c r="AK261" i="3"/>
  <c r="AK221" i="3"/>
  <c r="AK122" i="3"/>
  <c r="AK265" i="3"/>
  <c r="AK61" i="3"/>
  <c r="AK155" i="3"/>
  <c r="AK293" i="3"/>
  <c r="AK151" i="3"/>
  <c r="AK162" i="3"/>
  <c r="AK238" i="3"/>
  <c r="AK108" i="3"/>
  <c r="AK33" i="3"/>
  <c r="AK259" i="3"/>
  <c r="AK139" i="3"/>
  <c r="AK218" i="3"/>
  <c r="AK82" i="3"/>
  <c r="AK186" i="3"/>
  <c r="AK100" i="3"/>
  <c r="AK246" i="3"/>
  <c r="AK170" i="3"/>
  <c r="AK81" i="3"/>
  <c r="AK299" i="3"/>
  <c r="AK226" i="3"/>
  <c r="AK146" i="3"/>
  <c r="AK42" i="3"/>
  <c r="AK142" i="3"/>
  <c r="AK78" i="3"/>
  <c r="AK14" i="3"/>
  <c r="AK92" i="3"/>
  <c r="AK28" i="3"/>
  <c r="AK296" i="3"/>
  <c r="AK232" i="3"/>
  <c r="AK168" i="3"/>
  <c r="AK104" i="3"/>
  <c r="AK40" i="3"/>
  <c r="AK63" i="3"/>
  <c r="AK263" i="3"/>
  <c r="AK173" i="3"/>
  <c r="AK247" i="3"/>
  <c r="AK175" i="3"/>
  <c r="AK237" i="3"/>
  <c r="AK159" i="3"/>
  <c r="AK65" i="3"/>
  <c r="AK290" i="3"/>
  <c r="AK217" i="3"/>
  <c r="AK135" i="3"/>
  <c r="AK17" i="3"/>
  <c r="AK134" i="3"/>
  <c r="AK70" i="3"/>
  <c r="AK6" i="3"/>
  <c r="AK84" i="3"/>
  <c r="AK20" i="3"/>
  <c r="AK288" i="3"/>
  <c r="AK224" i="3"/>
  <c r="AK160" i="3"/>
  <c r="AK96" i="3"/>
  <c r="AK32" i="3"/>
  <c r="AK55" i="3"/>
  <c r="AK157" i="3"/>
  <c r="AK234" i="3"/>
  <c r="AK294" i="3"/>
  <c r="AK164" i="3"/>
  <c r="AK301" i="3"/>
  <c r="AK228" i="3"/>
  <c r="AK148" i="3"/>
  <c r="AK49" i="3"/>
  <c r="AK281" i="3"/>
  <c r="AK207" i="3"/>
  <c r="AK124" i="3"/>
  <c r="AK190" i="3"/>
  <c r="AK126" i="3"/>
  <c r="AK62" i="3"/>
  <c r="AK76" i="3"/>
  <c r="AK12" i="3"/>
  <c r="AK280" i="3"/>
  <c r="AK216" i="3"/>
  <c r="AK152" i="3"/>
  <c r="AK88" i="3"/>
  <c r="AK24" i="3"/>
  <c r="AK47" i="3"/>
  <c r="AK50" i="3"/>
  <c r="AK109" i="3"/>
  <c r="AK194" i="3"/>
  <c r="AK34" i="3"/>
  <c r="AK140" i="3"/>
  <c r="AK220" i="3"/>
  <c r="AK282" i="3"/>
  <c r="AK171" i="3"/>
  <c r="AK292" i="3"/>
  <c r="AK138" i="3"/>
  <c r="AK25" i="3"/>
  <c r="AK271" i="3"/>
  <c r="AK198" i="3"/>
  <c r="AK114" i="3"/>
  <c r="AK182" i="3"/>
  <c r="AK118" i="3"/>
  <c r="AK54" i="3"/>
  <c r="AK68" i="3"/>
  <c r="AK4" i="3"/>
  <c r="AK272" i="3"/>
  <c r="AK208" i="3"/>
  <c r="AK144" i="3"/>
  <c r="AK80" i="3"/>
  <c r="AK16" i="3"/>
  <c r="AK39" i="3"/>
  <c r="AK77" i="3"/>
  <c r="AK291" i="3"/>
  <c r="AK183" i="3"/>
  <c r="AK3" i="3"/>
  <c r="AK266" i="3"/>
  <c r="AK286" i="3"/>
  <c r="AK204" i="3"/>
  <c r="AK58" i="3"/>
  <c r="AK269" i="3"/>
  <c r="AK153" i="3"/>
  <c r="AK223" i="3"/>
  <c r="AK143" i="3"/>
  <c r="AK35" i="3"/>
  <c r="AK283" i="3"/>
  <c r="AK210" i="3"/>
  <c r="AK127" i="3"/>
  <c r="AK262" i="3"/>
  <c r="AK188" i="3"/>
  <c r="AK103" i="3"/>
  <c r="AK174" i="3"/>
  <c r="AK110" i="3"/>
  <c r="AK46" i="3"/>
  <c r="AK60" i="3"/>
  <c r="AK26" i="3"/>
  <c r="AK264" i="3"/>
  <c r="AK200" i="3"/>
  <c r="AK136" i="3"/>
  <c r="AK72" i="3"/>
  <c r="AK8" i="3"/>
  <c r="AK31" i="3"/>
  <c r="AK67" i="3"/>
  <c r="AK275" i="3"/>
  <c r="AK236" i="3"/>
  <c r="AK258" i="3"/>
  <c r="AK214" i="3"/>
  <c r="AK132" i="3"/>
  <c r="AK274" i="3"/>
  <c r="AK116" i="3"/>
  <c r="AK253" i="3"/>
  <c r="AK178" i="3"/>
  <c r="AK166" i="3"/>
  <c r="AK102" i="3"/>
  <c r="AK38" i="3"/>
  <c r="AK52" i="3"/>
  <c r="AK18" i="3"/>
  <c r="AK256" i="3"/>
  <c r="AK192" i="3"/>
  <c r="AK128" i="3"/>
  <c r="AK64" i="3"/>
  <c r="AK87" i="3"/>
  <c r="AK23" i="3"/>
  <c r="AK300" i="3"/>
  <c r="AK141" i="3"/>
  <c r="AK85" i="3"/>
  <c r="AK284" i="3"/>
  <c r="AK172" i="3"/>
  <c r="AK245" i="3"/>
  <c r="AK119" i="3"/>
  <c r="AK205" i="3"/>
  <c r="AK191" i="3"/>
  <c r="AK106" i="3"/>
  <c r="AK244" i="3"/>
  <c r="AK167" i="3"/>
  <c r="AK75" i="3"/>
  <c r="AK158" i="3"/>
  <c r="AK94" i="3"/>
  <c r="AK30" i="3"/>
  <c r="AK44" i="3"/>
  <c r="AK10" i="3"/>
  <c r="AK248" i="3"/>
  <c r="AK184" i="3"/>
  <c r="AK120" i="3"/>
  <c r="AK56" i="3"/>
  <c r="AK79" i="3"/>
  <c r="AK15" i="3"/>
  <c r="AK254" i="3"/>
  <c r="AK287" i="3"/>
  <c r="AK250" i="3"/>
  <c r="AK125" i="3"/>
  <c r="AK206" i="3"/>
  <c r="AK270" i="3"/>
  <c r="AK231" i="3"/>
  <c r="AK101" i="3"/>
  <c r="AK196" i="3"/>
  <c r="AK111" i="3"/>
  <c r="AK255" i="3"/>
  <c r="AK180" i="3"/>
  <c r="AK95" i="3"/>
  <c r="AK235" i="3"/>
  <c r="AK156" i="3"/>
  <c r="AK59" i="3"/>
  <c r="AK150" i="3"/>
  <c r="AK86" i="3"/>
  <c r="AK22" i="3"/>
  <c r="AK36" i="3"/>
  <c r="AK240" i="3"/>
  <c r="AK176" i="3"/>
  <c r="AK112" i="3"/>
  <c r="AK48" i="3"/>
  <c r="AK71" i="3"/>
  <c r="AK7" i="3"/>
  <c r="AK2" i="3"/>
  <c r="T2" i="3" s="1"/>
</calcChain>
</file>

<file path=xl/sharedStrings.xml><?xml version="1.0" encoding="utf-8"?>
<sst xmlns="http://schemas.openxmlformats.org/spreadsheetml/2006/main" count="635" uniqueCount="622">
  <si>
    <t>Заявление о внесении сведений об аудиторской организации в реестр аудиторских организаций на финансовом рынке</t>
  </si>
  <si>
    <t>Дата составления заявления</t>
  </si>
  <si>
    <t>Исходящий номер</t>
  </si>
  <si>
    <t>Полное фирменное наименование заявителя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</si>
  <si>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</si>
  <si>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Контактная информация</t>
  </si>
  <si>
    <t>Номер телефона</t>
  </si>
  <si>
    <t>Адрес сайта в информационно-телекоммуникационной сети «Интернет»</t>
  </si>
  <si>
    <t>Адрес электронной почты</t>
  </si>
  <si>
    <t>просит внести сведения об аудиторской организации в реестр аудиторских организаций, оказывающих аудиторские услуги общественно значимым организациям на финансовом рынке</t>
  </si>
  <si>
    <t>ФИО</t>
  </si>
  <si>
    <t>Дата рождения</t>
  </si>
  <si>
    <t>Место рождения</t>
  </si>
  <si>
    <t>Гражданство (выбор страны)</t>
  </si>
  <si>
    <t>СНИЛС</t>
  </si>
  <si>
    <t>ИНН</t>
  </si>
  <si>
    <t>Адрес регистрации по месту жительства</t>
  </si>
  <si>
    <t>Наименование документа</t>
  </si>
  <si>
    <t>Лицо, подписавшее заявление</t>
  </si>
  <si>
    <t>Наименование должности</t>
  </si>
  <si>
    <t>Реквизиты документа, являющегося основанием исполнения обязанностей руководителя</t>
  </si>
  <si>
    <t>Дата документа</t>
  </si>
  <si>
    <t>Номер документа</t>
  </si>
  <si>
    <t>Исполнитель, подготовивший заявление</t>
  </si>
  <si>
    <t>Сокращенное фирменное наименование заявителя</t>
  </si>
  <si>
    <t>Идентификационный номер налогоплательщика заявителя</t>
  </si>
  <si>
    <t xml:space="preserve">Основной регистрационный номер записи в реестре </t>
  </si>
  <si>
    <t>аудиторов и аудиторских организаций саморегулируемой организации аудиторов (ОРНЗ)</t>
  </si>
  <si>
    <t xml:space="preserve">Заявитель подтверждает его соответствие условиям, </t>
  </si>
  <si>
    <t>предусмотренным частью 2 статьи 5.3 Федерального закона «Об аудиторской деятельности», а в отношении заявителя, представившего в Банк России заявление о внесении сведений о заявителе в реестр до 1 июля 2025 года, -также условию, предусмотренному пунктом 1 части 1 статьи 15 Федерального закона от 2 июля 2021 года № 359-ФЗ «О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</t>
  </si>
  <si>
    <t>№ п/п</t>
  </si>
  <si>
    <t xml:space="preserve">Основной государственный регистрационный номер заявителя </t>
  </si>
  <si>
    <t>Информация об аудиторах на финансовом рынке (лист 2)</t>
  </si>
  <si>
    <t>Индекс</t>
  </si>
  <si>
    <t>Субъект РФ</t>
  </si>
  <si>
    <t>Район</t>
  </si>
  <si>
    <t>Город</t>
  </si>
  <si>
    <t>Населённый пункт</t>
  </si>
  <si>
    <t>Адрес</t>
  </si>
  <si>
    <t>TERR_NAME</t>
  </si>
  <si>
    <t>CODE_KP</t>
  </si>
  <si>
    <t>Город Москва</t>
  </si>
  <si>
    <t>45</t>
  </si>
  <si>
    <t>Город Санкт-Петербург</t>
  </si>
  <si>
    <t>40</t>
  </si>
  <si>
    <t>Алтайский край</t>
  </si>
  <si>
    <t>01</t>
  </si>
  <si>
    <t>Амурская область</t>
  </si>
  <si>
    <t>10</t>
  </si>
  <si>
    <t>Архангельская область</t>
  </si>
  <si>
    <t>11</t>
  </si>
  <si>
    <t>Астраханская область</t>
  </si>
  <si>
    <t>12</t>
  </si>
  <si>
    <t>Белгородская область</t>
  </si>
  <si>
    <t>14</t>
  </si>
  <si>
    <t>Брянская область</t>
  </si>
  <si>
    <t>15</t>
  </si>
  <si>
    <t>Владимирская область</t>
  </si>
  <si>
    <t>17</t>
  </si>
  <si>
    <t>Волгоградская область</t>
  </si>
  <si>
    <t>18</t>
  </si>
  <si>
    <t>Вологодская область</t>
  </si>
  <si>
    <t>19</t>
  </si>
  <si>
    <t>Воронежская область</t>
  </si>
  <si>
    <t>20</t>
  </si>
  <si>
    <t>г. Севастополь</t>
  </si>
  <si>
    <t>67</t>
  </si>
  <si>
    <t>Еврейская автономная область</t>
  </si>
  <si>
    <t>99</t>
  </si>
  <si>
    <t>Забайкальский край</t>
  </si>
  <si>
    <t>76</t>
  </si>
  <si>
    <t>Ивановская область</t>
  </si>
  <si>
    <t>24</t>
  </si>
  <si>
    <t>Иркутская область</t>
  </si>
  <si>
    <t>25</t>
  </si>
  <si>
    <t>Кабардино-Балкарская Республика</t>
  </si>
  <si>
    <t>83</t>
  </si>
  <si>
    <t>Калининградская область</t>
  </si>
  <si>
    <t>27</t>
  </si>
  <si>
    <t>Калужская область</t>
  </si>
  <si>
    <t>29</t>
  </si>
  <si>
    <t>Камчатский край</t>
  </si>
  <si>
    <t>30</t>
  </si>
  <si>
    <t>Карачаево-Черкесская Республика</t>
  </si>
  <si>
    <t>91</t>
  </si>
  <si>
    <t>Кемеровская область</t>
  </si>
  <si>
    <t>32</t>
  </si>
  <si>
    <t>Кировская область</t>
  </si>
  <si>
    <t>33</t>
  </si>
  <si>
    <t>Костромская область</t>
  </si>
  <si>
    <t>34</t>
  </si>
  <si>
    <t>Краснодарский край</t>
  </si>
  <si>
    <t>03</t>
  </si>
  <si>
    <t>Красноярский край</t>
  </si>
  <si>
    <t>04</t>
  </si>
  <si>
    <t>Курганская область</t>
  </si>
  <si>
    <t>37</t>
  </si>
  <si>
    <t>Курская область</t>
  </si>
  <si>
    <t>38</t>
  </si>
  <si>
    <t>Ленинградская область</t>
  </si>
  <si>
    <t>41</t>
  </si>
  <si>
    <t>Липецкая область</t>
  </si>
  <si>
    <t>42</t>
  </si>
  <si>
    <t>Магаданская область</t>
  </si>
  <si>
    <t>44</t>
  </si>
  <si>
    <t>Московская область</t>
  </si>
  <si>
    <t>46</t>
  </si>
  <si>
    <t>Мурманская область</t>
  </si>
  <si>
    <t>47</t>
  </si>
  <si>
    <t>Ненецкий автономный округ</t>
  </si>
  <si>
    <t>11 100</t>
  </si>
  <si>
    <t>Нижегородская область</t>
  </si>
  <si>
    <t>22</t>
  </si>
  <si>
    <t>Новгородская область</t>
  </si>
  <si>
    <t>49</t>
  </si>
  <si>
    <t>Новосибирская область</t>
  </si>
  <si>
    <t>50</t>
  </si>
  <si>
    <t>Омская область</t>
  </si>
  <si>
    <t>52</t>
  </si>
  <si>
    <t>Оренбургская область</t>
  </si>
  <si>
    <t>53</t>
  </si>
  <si>
    <t>Орловская область</t>
  </si>
  <si>
    <t>54</t>
  </si>
  <si>
    <t>Пензенская область</t>
  </si>
  <si>
    <t>56</t>
  </si>
  <si>
    <t>Пермский край</t>
  </si>
  <si>
    <t>57</t>
  </si>
  <si>
    <t>Приморский край</t>
  </si>
  <si>
    <t>05</t>
  </si>
  <si>
    <t>Псковская область</t>
  </si>
  <si>
    <t>58</t>
  </si>
  <si>
    <t>Республика Адыгея (Адыгея)</t>
  </si>
  <si>
    <t>79</t>
  </si>
  <si>
    <t>Республика Алтай</t>
  </si>
  <si>
    <t>84</t>
  </si>
  <si>
    <t>Республика Башкортостан</t>
  </si>
  <si>
    <t>80</t>
  </si>
  <si>
    <t>Республика Бурятия</t>
  </si>
  <si>
    <t>81</t>
  </si>
  <si>
    <t>Республика Дагестан</t>
  </si>
  <si>
    <t>82</t>
  </si>
  <si>
    <t>Республика Ингушетия</t>
  </si>
  <si>
    <t>26</t>
  </si>
  <si>
    <t>Республика Калмыкия</t>
  </si>
  <si>
    <t>85</t>
  </si>
  <si>
    <t>Республика Карелия</t>
  </si>
  <si>
    <t>86</t>
  </si>
  <si>
    <t>Республика Коми</t>
  </si>
  <si>
    <t>87</t>
  </si>
  <si>
    <t>Республика Крым</t>
  </si>
  <si>
    <t>35</t>
  </si>
  <si>
    <t>Республика Марий Эл</t>
  </si>
  <si>
    <t>88</t>
  </si>
  <si>
    <t>Республика Мордовия</t>
  </si>
  <si>
    <t>89</t>
  </si>
  <si>
    <t>Республика Саха (Якутия)</t>
  </si>
  <si>
    <t>98</t>
  </si>
  <si>
    <t>Республика Северная Осетия-Алания</t>
  </si>
  <si>
    <t>90</t>
  </si>
  <si>
    <t>Республика Татарстан (Татарстан)</t>
  </si>
  <si>
    <t>92</t>
  </si>
  <si>
    <t>Республика Тыва</t>
  </si>
  <si>
    <t>93</t>
  </si>
  <si>
    <t>Республика Хакасия</t>
  </si>
  <si>
    <t>95</t>
  </si>
  <si>
    <t>Ростовская область</t>
  </si>
  <si>
    <t>60</t>
  </si>
  <si>
    <t>Рязанская область</t>
  </si>
  <si>
    <t>61</t>
  </si>
  <si>
    <t>Самарская область</t>
  </si>
  <si>
    <t>36</t>
  </si>
  <si>
    <t>Саратовская область</t>
  </si>
  <si>
    <t>63</t>
  </si>
  <si>
    <t>Сахалинская область</t>
  </si>
  <si>
    <t>64</t>
  </si>
  <si>
    <t>Свердловская область</t>
  </si>
  <si>
    <t>65</t>
  </si>
  <si>
    <t>Смоленская область</t>
  </si>
  <si>
    <t>66</t>
  </si>
  <si>
    <t>Ставропольский край</t>
  </si>
  <si>
    <t>07</t>
  </si>
  <si>
    <t>Тамбовская область</t>
  </si>
  <si>
    <t>68</t>
  </si>
  <si>
    <t>Тверская область</t>
  </si>
  <si>
    <t>28</t>
  </si>
  <si>
    <t>Томская область</t>
  </si>
  <si>
    <t>69</t>
  </si>
  <si>
    <t>Тульская область</t>
  </si>
  <si>
    <t>70</t>
  </si>
  <si>
    <t>Тюменская область</t>
  </si>
  <si>
    <t>71</t>
  </si>
  <si>
    <t>Удмуртская Республика</t>
  </si>
  <si>
    <t>94</t>
  </si>
  <si>
    <t>Ульяновская область</t>
  </si>
  <si>
    <t>73</t>
  </si>
  <si>
    <t>Хабаровский край</t>
  </si>
  <si>
    <t>08</t>
  </si>
  <si>
    <t>Ханты-Мансийский автономный округ</t>
  </si>
  <si>
    <t>71 100</t>
  </si>
  <si>
    <t>Челябинская область</t>
  </si>
  <si>
    <t>75</t>
  </si>
  <si>
    <t>Чеченская Республика</t>
  </si>
  <si>
    <t>96</t>
  </si>
  <si>
    <t>Чувашская Республика-Чувашия</t>
  </si>
  <si>
    <t>97</t>
  </si>
  <si>
    <t>Чукотский автономный округ</t>
  </si>
  <si>
    <t>77</t>
  </si>
  <si>
    <t>Ямало-Ненецкий автономный округ</t>
  </si>
  <si>
    <t>71 140</t>
  </si>
  <si>
    <t>Ярославская область</t>
  </si>
  <si>
    <t>78</t>
  </si>
  <si>
    <t>-</t>
  </si>
  <si>
    <t>Наименование</t>
  </si>
  <si>
    <t>Паспорт гражданина Российской Федерации</t>
  </si>
  <si>
    <t>Свидетельство о рождении, выданное уполномоченным органом иностранного государства</t>
  </si>
  <si>
    <t>Свидетельство о рождении</t>
  </si>
  <si>
    <t>Дипломатический паспорт гражданина РФ</t>
  </si>
  <si>
    <t>Загранпаспорт гражданина РФ</t>
  </si>
  <si>
    <t>Загранпаспорт гражданина СССР</t>
  </si>
  <si>
    <t>Справка об освобождении из места лишения свободы</t>
  </si>
  <si>
    <t>Военный билет солдата (матроса, сержанта, старшины)</t>
  </si>
  <si>
    <t>Удостоверение личности офицера</t>
  </si>
  <si>
    <t>Военный билет офицера запаса</t>
  </si>
  <si>
    <t>Иные документы, выдаваемые органами МВД</t>
  </si>
  <si>
    <t>Иностранный паспорт</t>
  </si>
  <si>
    <t>Паспорт СССР</t>
  </si>
  <si>
    <t>Удостоверение беженца в РФ</t>
  </si>
  <si>
    <t>Вид на жительство</t>
  </si>
  <si>
    <t>Паспорт моряка</t>
  </si>
  <si>
    <t>Паспорт Минморфлота</t>
  </si>
  <si>
    <t>Временное удостоверение личности гражданина Российской Федерации</t>
  </si>
  <si>
    <t>Свидетельство о регистрации ходатайства иммигранта о признании его беженцем</t>
  </si>
  <si>
    <t>Код</t>
  </si>
  <si>
    <t>PASSPORT_RF</t>
  </si>
  <si>
    <t>BIRTH_CERTIFICATE_ALIEN</t>
  </si>
  <si>
    <t>BIRTH_CERTIFICATE_RF</t>
  </si>
  <si>
    <t>DIPLOMATIC_PASSPORT</t>
  </si>
  <si>
    <t>FOREIGN_PASSPORT_RF</t>
  </si>
  <si>
    <t>FOREIGN_PASSPORT_USSR</t>
  </si>
  <si>
    <t>IMPRISONMENT_CERTIFICATE</t>
  </si>
  <si>
    <t>MILITARY_CARD</t>
  </si>
  <si>
    <t>OFFICER_IDENTITY_CARD</t>
  </si>
  <si>
    <t>OFFICER_MILITARY_CARD</t>
  </si>
  <si>
    <t>OTHER</t>
  </si>
  <si>
    <t>PASSPORT_ALIEN</t>
  </si>
  <si>
    <t>PASSPORT_USSR</t>
  </si>
  <si>
    <t>REFUGEE_CERTIFICATE</t>
  </si>
  <si>
    <t>RESIDENCE_PERMIT</t>
  </si>
  <si>
    <t>SEA_PASSPORT_RF</t>
  </si>
  <si>
    <t>SEA_PASSPORT_USSR</t>
  </si>
  <si>
    <t>TEMP_IDENTITY_CARD</t>
  </si>
  <si>
    <t>TEMP_REFUGEE_CERTIFICATE</t>
  </si>
  <si>
    <t>*</t>
  </si>
  <si>
    <t>Имя</t>
  </si>
  <si>
    <t>Отчество</t>
  </si>
  <si>
    <t>Фамилия</t>
  </si>
  <si>
    <t>Код ISO</t>
  </si>
  <si>
    <t>Страна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</si>
  <si>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</si>
  <si>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</si>
  <si>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</si>
  <si>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</si>
  <si>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</si>
  <si>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</si>
  <si>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</si>
  <si>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Ангилья о. (GB)</t>
  </si>
  <si>
    <t>Ангола</t>
  </si>
  <si>
    <t>Андорра</t>
  </si>
  <si>
    <t>Антарктика</t>
  </si>
  <si>
    <t>Антигуа и Барбуда</t>
  </si>
  <si>
    <t>Антильские о‐ва (NL)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</si>
  <si>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</si>
  <si>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</si>
  <si>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</si>
  <si>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</si>
  <si>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</si>
  <si>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</si>
  <si>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</si>
  <si>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</si>
  <si>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</si>
  <si>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</si>
  <si>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</si>
  <si>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</si>
  <si>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</si>
  <si>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Бове о. (NO)</t>
  </si>
  <si>
    <t>Болгария</t>
  </si>
  <si>
    <t>Боливия</t>
  </si>
  <si>
    <t>Бонэйр, Синт-Эстатиус и Саба</t>
  </si>
  <si>
    <t>Босния и Герцеговина</t>
  </si>
  <si>
    <t>Ботсвана</t>
  </si>
  <si>
    <t>Бразилия</t>
  </si>
  <si>
    <t>Бруней Дарассалам</t>
  </si>
  <si>
    <t>Буркина‐Фасо</t>
  </si>
  <si>
    <t>Бурунди</t>
  </si>
  <si>
    <t>Бутан</t>
  </si>
  <si>
    <t>Вануату</t>
  </si>
  <si>
    <t>Ватикан</t>
  </si>
  <si>
    <t>Великобритания</t>
  </si>
  <si>
    <t>Венгрия</t>
  </si>
  <si>
    <t>Венесуэла</t>
  </si>
  <si>
    <t>Виргинские о‐ва (GB)</t>
  </si>
  <si>
    <t>Виргинские о‐ва (US)</t>
  </si>
  <si>
    <t>Восточное Самоа (US)</t>
  </si>
  <si>
    <t>Восточный Тимор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</si>
  <si>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</si>
  <si>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</si>
  <si>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</si>
  <si>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</si>
  <si>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</si>
  <si>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</si>
  <si>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</si>
  <si>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</si>
  <si>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</si>
  <si>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Гвинея‐Бисау</t>
  </si>
  <si>
    <t>Гернси</t>
  </si>
  <si>
    <t>Германия</t>
  </si>
  <si>
    <t>Гибралтар</t>
  </si>
  <si>
    <t>Гондурас</t>
  </si>
  <si>
    <t>Гонконг (CN)</t>
  </si>
  <si>
    <t>Гренада</t>
  </si>
  <si>
    <t>Гренландия (DK)</t>
  </si>
  <si>
    <t>Греция</t>
  </si>
  <si>
    <t>Грузия</t>
  </si>
  <si>
    <t>Гуам</t>
  </si>
  <si>
    <t>Дания</t>
  </si>
  <si>
    <t>Демократическая Республика Конго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</si>
  <si>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</si>
  <si>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</si>
  <si>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</si>
  <si>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</si>
  <si>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</si>
  <si>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</si>
  <si>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</si>
  <si>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</si>
  <si>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</si>
  <si>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</si>
  <si>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</si>
  <si>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</si>
  <si>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</si>
  <si>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</si>
  <si>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</si>
  <si>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</si>
  <si>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</si>
  <si>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</si>
  <si>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</si>
  <si>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Кабо‐Верде</t>
  </si>
  <si>
    <t>Казахстан</t>
  </si>
  <si>
    <t>Каймановы о‐ва (GB)</t>
  </si>
  <si>
    <t>Камбоджа</t>
  </si>
  <si>
    <t>Камерун</t>
  </si>
  <si>
    <t>Канада</t>
  </si>
  <si>
    <t>Катар</t>
  </si>
  <si>
    <t>Кения</t>
  </si>
  <si>
    <t>Кипр</t>
  </si>
  <si>
    <t>Киргизстан</t>
  </si>
  <si>
    <t>Кирибати</t>
  </si>
  <si>
    <t>Китай</t>
  </si>
  <si>
    <t>Кокосовые (Киилинг) о‐ва (AU)</t>
  </si>
  <si>
    <t>Колумбия</t>
  </si>
  <si>
    <t>Коморские о‐ва</t>
  </si>
  <si>
    <t>Конго</t>
  </si>
  <si>
    <t>Коста‐Рика</t>
  </si>
  <si>
    <t>Кот‐д'Ивуар</t>
  </si>
  <si>
    <t>Куба</t>
  </si>
  <si>
    <t>Кувейт</t>
  </si>
  <si>
    <t>Кука о‐ва (NZ)</t>
  </si>
  <si>
    <t>Кюрасао</t>
  </si>
  <si>
    <t>Лаос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</si>
  <si>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</si>
  <si>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</si>
  <si>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</si>
  <si>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</si>
  <si>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</si>
  <si>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</si>
  <si>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</si>
  <si>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</si>
  <si>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</si>
  <si>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</si>
  <si>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</si>
  <si>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 о. (KM)</t>
  </si>
  <si>
    <t>Макао (PT)</t>
  </si>
  <si>
    <t>Македония</t>
  </si>
  <si>
    <t>Малави</t>
  </si>
  <si>
    <t>Малайзия</t>
  </si>
  <si>
    <t>Мали</t>
  </si>
  <si>
    <t>Мальдивы</t>
  </si>
  <si>
    <t>Мальта</t>
  </si>
  <si>
    <t>Марокко</t>
  </si>
  <si>
    <t>Мартиника</t>
  </si>
  <si>
    <t>Маршалловы о‐ва</t>
  </si>
  <si>
    <t>Мексика</t>
  </si>
  <si>
    <t>Микронезия (US)</t>
  </si>
  <si>
    <t>Мозамбик</t>
  </si>
  <si>
    <t>Молдова</t>
  </si>
  <si>
    <t>Монако</t>
  </si>
  <si>
    <t>Монголия</t>
  </si>
  <si>
    <t>Монсеррат о. (GB)</t>
  </si>
  <si>
    <t>Мьянма</t>
  </si>
  <si>
    <t>Мэн о.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</si>
  <si>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</si>
  <si>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</si>
  <si>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</si>
  <si>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</si>
  <si>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</si>
  <si>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</si>
  <si>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</si>
  <si>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 о. (NZ)</t>
  </si>
  <si>
    <t>Новая Зеландия</t>
  </si>
  <si>
    <t>Новая Каледония о. (FR)</t>
  </si>
  <si>
    <t>Норвегия</t>
  </si>
  <si>
    <t>Норфолк о. (AU)</t>
  </si>
  <si>
    <t>Объединенные Арабские Эмираты</t>
  </si>
  <si>
    <t>Оман</t>
  </si>
  <si>
    <t>Пакистан</t>
  </si>
  <si>
    <t>Палау (US)</t>
  </si>
  <si>
    <t>Палестинская автономия</t>
  </si>
  <si>
    <t>Панама</t>
  </si>
  <si>
    <t>Папуа‐Новая Гвинея</t>
  </si>
  <si>
    <t>Парагвай</t>
  </si>
  <si>
    <t>Перу</t>
  </si>
  <si>
    <t>Питкэрн о‐ва (GB)</t>
  </si>
  <si>
    <t>Польша</t>
  </si>
  <si>
    <t>Португалия</t>
  </si>
  <si>
    <t>Пуэрто‐Рико (US)</t>
  </si>
  <si>
    <t>Реюньон о. (FR)</t>
  </si>
  <si>
    <t>Рождества о. (AU)</t>
  </si>
  <si>
    <t>Руанда</t>
  </si>
  <si>
    <t>Румыния</t>
  </si>
  <si>
    <t>Сальвадор</t>
  </si>
  <si>
    <t>Самоа</t>
  </si>
  <si>
    <t>Сан Марино</t>
  </si>
  <si>
    <t>Сан‐Томе и Принсипи</t>
  </si>
  <si>
    <t>Саудовская Аравия</t>
  </si>
  <si>
    <t>Свазиленд</t>
  </si>
  <si>
    <t>Свалбард и Ян Мейен о‐ва (NO)</t>
  </si>
  <si>
    <t>Святой Елены о. (GB)</t>
  </si>
  <si>
    <t>Северная Корея (КНДР)</t>
  </si>
  <si>
    <t>Северные Марианские</t>
  </si>
  <si>
    <t>Сейшелы</t>
  </si>
  <si>
    <t>Сен-Бартелеми</t>
  </si>
  <si>
    <t>Сен‐Винсент и Гренадины</t>
  </si>
  <si>
    <t xml:space="preserve">Сен-Мартен (Нидерландская часть)       </t>
  </si>
  <si>
    <t>Сен-Мартен (Французская часть)</t>
  </si>
  <si>
    <t>Сен‐Пьер и Микелон (FR)</t>
  </si>
  <si>
    <t>Сенегал</t>
  </si>
  <si>
    <t>Сент‐Кристофер и Невис</t>
  </si>
  <si>
    <t>Сент‐Люсия</t>
  </si>
  <si>
    <t>Сербия</t>
  </si>
  <si>
    <t>Сингапур</t>
  </si>
  <si>
    <t>Сирия</t>
  </si>
  <si>
    <t>Словакия</t>
  </si>
  <si>
    <t>Словения</t>
  </si>
  <si>
    <t>Соединенные Штаты Америки</t>
  </si>
  <si>
    <t>Соломоновы о‐ва</t>
  </si>
  <si>
    <t>Сомали</t>
  </si>
  <si>
    <t>Судан</t>
  </si>
  <si>
    <t>Суринам</t>
  </si>
  <si>
    <t>Сьерра‐Леоне</t>
  </si>
  <si>
    <t>Таджикистан</t>
  </si>
  <si>
    <t>Таиланд</t>
  </si>
  <si>
    <t>Тайвань</t>
  </si>
  <si>
    <t>Танзания</t>
  </si>
  <si>
    <t>Теркс и Кайкос о‐ва (GB)</t>
  </si>
  <si>
    <t>Того</t>
  </si>
  <si>
    <t>Токелау о‐ва (NZ)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</si>
  <si>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</si>
  <si>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</si>
  <si>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</si>
  <si>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</si>
  <si>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</si>
  <si>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</si>
  <si>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</si>
  <si>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</si>
  <si>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</si>
  <si>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Футунао‐ва (FR)</t>
  </si>
  <si>
    <t>Уругвай</t>
  </si>
  <si>
    <t>Фарерские о‐ва (DK)</t>
  </si>
  <si>
    <t>Фиджи</t>
  </si>
  <si>
    <t>Филиппины</t>
  </si>
  <si>
    <t>Финляндия</t>
  </si>
  <si>
    <t>Фолклендские (Мальвинские) о‐ва (GB/AR)</t>
  </si>
  <si>
    <t>Франция</t>
  </si>
  <si>
    <t>Французская Гвиана (FR)</t>
  </si>
  <si>
    <t>Французская Полинезия</t>
  </si>
  <si>
    <t>Херд и Макдональд о‐ва (AU)</t>
  </si>
  <si>
    <t>Хорватия</t>
  </si>
  <si>
    <t>Центрально‐африканская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</si>
  <si>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</si>
  <si>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</si>
  <si>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</si>
  <si>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</si>
  <si>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</si>
  <si>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</si>
  <si>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Шри‐Ланка</t>
  </si>
  <si>
    <t>Эквадор</t>
  </si>
  <si>
    <t>Экваториальная Гвинея</t>
  </si>
  <si>
    <t>Эландские острова</t>
  </si>
  <si>
    <t>Эритрия</t>
  </si>
  <si>
    <t>Эстония</t>
  </si>
  <si>
    <t>Эфиопия</t>
  </si>
  <si>
    <t>Югославия</t>
  </si>
  <si>
    <t>Южная Африка</t>
  </si>
  <si>
    <t>Южная Георгия и Южные Сандвичевы о‐ва</t>
  </si>
  <si>
    <t>Южная Корея (Республика Корея)</t>
  </si>
  <si>
    <t>Южная Осетия</t>
  </si>
  <si>
    <t>Южный Судан</t>
  </si>
  <si>
    <t>Ямайка</t>
  </si>
  <si>
    <t>Япония</t>
  </si>
  <si>
    <t>Французские южные территории (FR)</t>
  </si>
  <si>
    <t>Британская территория Индийского океана (GB)</t>
  </si>
  <si>
    <t>Соединенные Штаты Америки Внешние малые острова (US)</t>
  </si>
  <si>
    <t>Сообщения</t>
  </si>
  <si>
    <t>Лицо без гражданства</t>
  </si>
  <si>
    <t>№п/п</t>
  </si>
  <si>
    <t>Дата выдачи ДУЛ</t>
  </si>
  <si>
    <t>Обязательность заполнения</t>
  </si>
  <si>
    <t>Не соответствую требованиям</t>
  </si>
  <si>
    <t>Сегодня</t>
  </si>
  <si>
    <t>Длина</t>
  </si>
  <si>
    <t xml:space="preserve">Поле обязательно для заполнения; </t>
  </si>
  <si>
    <t xml:space="preserve">Некорректно введен ИНН; </t>
  </si>
  <si>
    <t xml:space="preserve">Некорректно введен ОГРН; </t>
  </si>
  <si>
    <t>Подтверждаю соответствие требованиям</t>
  </si>
  <si>
    <t xml:space="preserve">Допускается ввод цифр; </t>
  </si>
  <si>
    <t>Да</t>
  </si>
  <si>
    <t>Нет</t>
  </si>
  <si>
    <t>Серия (при наличии) и номер документа, удостоверяющего личность</t>
  </si>
  <si>
    <t>Наименование документа, удостоверяющего личность</t>
  </si>
  <si>
    <t>ДР&gt;Дата ДУЛ</t>
  </si>
  <si>
    <t>ДР&gt;Сегодня</t>
  </si>
  <si>
    <t>ДатаДУЛ&gt;сегодня</t>
  </si>
  <si>
    <t>ОРНЗ&lt;&gt;11</t>
  </si>
  <si>
    <t>Проверка ввода</t>
  </si>
  <si>
    <t xml:space="preserve">Остались незаполненные поля; </t>
  </si>
  <si>
    <t>Все верно</t>
  </si>
  <si>
    <t>Обяз.Фам</t>
  </si>
  <si>
    <t>Обяз.Имя</t>
  </si>
  <si>
    <t>Обяз.ДР</t>
  </si>
  <si>
    <t>Обяз.МР</t>
  </si>
  <si>
    <t>Обяз.Гражд</t>
  </si>
  <si>
    <t>Обяз.НаимДУЛ</t>
  </si>
  <si>
    <t>Обяз.СерНомДУЛ</t>
  </si>
  <si>
    <t>Обяз.ОВДУЛ</t>
  </si>
  <si>
    <t>Обяз.ДатаДУЛ</t>
  </si>
  <si>
    <t>Обяз.СубъектРФ</t>
  </si>
  <si>
    <t>Обяз.Адрес</t>
  </si>
  <si>
    <t>Обяз.ОРНЗ</t>
  </si>
  <si>
    <t>Обязательность полей (сумма)</t>
  </si>
  <si>
    <t>КонтролЧислоИНН</t>
  </si>
  <si>
    <t xml:space="preserve">Длина ИНН должна составлять 12 символов; </t>
  </si>
  <si>
    <t xml:space="preserve">Длина ИНН должна составлять 10 символов; </t>
  </si>
  <si>
    <t xml:space="preserve">Длина ОГРН должна составлять 13 символов; </t>
  </si>
  <si>
    <t>ИНН&lt;&gt;12</t>
  </si>
  <si>
    <t xml:space="preserve">Проверьте правильность ввода даты рождения; </t>
  </si>
  <si>
    <t xml:space="preserve">Проверьте правильность ввода даты выдачи документа; </t>
  </si>
  <si>
    <t xml:space="preserve">Длина ОРНЗ должна составлять 11 символов; </t>
  </si>
  <si>
    <t xml:space="preserve">Длина индекса должна составлять 6 цифр; </t>
  </si>
  <si>
    <t>Действует на основании доверенности</t>
  </si>
  <si>
    <t xml:space="preserve">Значение не соответствует формато-логическому контролю; </t>
  </si>
  <si>
    <t>Наименование органа, выдавшего документ, удостоверяющий личность</t>
  </si>
  <si>
    <t>Дата выдачи документа, удостоверяющего личность</t>
  </si>
  <si>
    <t>Количество листов</t>
  </si>
  <si>
    <t>а</t>
  </si>
  <si>
    <t>б</t>
  </si>
  <si>
    <t>в</t>
  </si>
  <si>
    <t>г</t>
  </si>
  <si>
    <t>д</t>
  </si>
  <si>
    <t>е</t>
  </si>
  <si>
    <t>ё</t>
  </si>
  <si>
    <t>ж</t>
  </si>
  <si>
    <t>з</t>
  </si>
  <si>
    <t>и</t>
  </si>
  <si>
    <t>й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</si>
  <si>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</si>
  <si>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</si>
  <si>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</si>
  <si>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</si>
  <si>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</si>
  <si>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</si>
  <si>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</si>
  <si>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</si>
  <si>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</si>
  <si>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</si>
  <si>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</si>
  <si>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</si>
  <si>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</si>
  <si>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</si>
  <si>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</si>
  <si>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</si>
  <si>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ъ</t>
  </si>
  <si>
    <t>ы</t>
  </si>
  <si>
    <t>ь</t>
  </si>
  <si>
    <t>э</t>
  </si>
  <si>
    <t>ю</t>
  </si>
  <si>
    <t>я</t>
  </si>
  <si>
    <t>Значение мэйл</t>
  </si>
  <si>
    <t xml:space="preserve">Допускается использование латинских букв; </t>
  </si>
  <si>
    <t xml:space="preserve">Поле обязательно должно содержать «@» и «.»; </t>
  </si>
  <si>
    <t>@</t>
  </si>
  <si>
    <t>.</t>
  </si>
  <si>
    <t>Кириллица в графе mail
1- true
0 - false</t>
  </si>
  <si>
    <t>@ в графе мэйл
1- true
0 - false</t>
  </si>
  <si>
    <t>. в графе мэйл
1- true
0 - false</t>
  </si>
  <si>
    <t>\</t>
  </si>
  <si>
    <t>,</t>
  </si>
  <si>
    <t>/</t>
  </si>
  <si>
    <t>Недопустимы символы в мэйл
1- true
0 - false</t>
  </si>
  <si>
    <t>Логический контроль1</t>
  </si>
  <si>
    <t>Логический контроль2</t>
  </si>
  <si>
    <t>Логический контроль3</t>
  </si>
  <si>
    <t xml:space="preserve">Поле содержит недопустимые символы; </t>
  </si>
  <si>
    <t>Сумма @ и .</t>
  </si>
  <si>
    <t>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</t>
  </si>
  <si>
    <t>Любая ошибка</t>
  </si>
  <si>
    <t>СНИЛС - число</t>
  </si>
  <si>
    <t>СНИЛС&lt;&gt;11</t>
  </si>
  <si>
    <t xml:space="preserve">Длина СНИЛС должна составлять 11 цифр; </t>
  </si>
  <si>
    <t>Поля заполнены?</t>
  </si>
  <si>
    <t>Опись документов (лист 3)</t>
  </si>
  <si>
    <t>Обяз.СНИЛС</t>
  </si>
  <si>
    <t>Обяз.ИНН</t>
  </si>
  <si>
    <t>Адрес в пределах места нахождения заявителя, сведения о котором содержатся в едином государственном реестре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</si>
</sst>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\-###\-###&quot; &quot;##"/>
    <numFmt numFmtId="166" formatCode="##&quot;-&quot;###&quot;-&quot;###&quot; &quot;\ ##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000000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rgb="FF0563C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3" borderId="10" xfId="0" applyFill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0" xfId="0" applyProtection="1">
      <protection locked="0" hidden="1"/>
    </xf>
    <xf numFmtId="0" fontId="0" fillId="0" borderId="10" xfId="0" applyBorder="1" applyProtection="1">
      <protection locked="0" hidden="1"/>
    </xf>
    <xf numFmtId="14" fontId="0" fillId="0" borderId="0" xfId="0" applyNumberFormat="1"/>
    <xf numFmtId="0" fontId="9" fillId="0" borderId="0" xfId="0" applyFont="1" applyAlignment="1">
      <alignment horizontal="left" vertical="center" indent="1"/>
    </xf>
    <xf numFmtId="0" fontId="0" fillId="0" borderId="0" xfId="0" applyProtection="1">
      <protection locked="0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horizontal="centerContinuous" wrapText="1"/>
      <protection hidden="1"/>
    </xf>
    <xf numFmtId="0" fontId="0" fillId="0" borderId="3" xfId="0" applyBorder="1" applyAlignment="1" applyProtection="1">
      <alignment horizontal="centerContinuous" wrapText="1"/>
      <protection hidden="1"/>
    </xf>
    <xf numFmtId="0" fontId="1" fillId="2" borderId="3" xfId="0" applyFont="1" applyFill="1" applyBorder="1" applyAlignment="1" applyProtection="1">
      <alignment horizontal="centerContinuous" wrapText="1"/>
      <protection hidden="1"/>
    </xf>
    <xf numFmtId="0" fontId="0" fillId="2" borderId="3" xfId="0" applyFill="1" applyBorder="1" applyAlignment="1" applyProtection="1">
      <alignment horizontal="centerContinuous" wrapText="1"/>
      <protection hidden="1"/>
    </xf>
    <xf numFmtId="0" fontId="6" fillId="2" borderId="4" xfId="0" applyFont="1" applyFill="1" applyBorder="1" applyAlignment="1" applyProtection="1">
      <alignment horizontal="centerContinuous" wrapText="1"/>
      <protection hidden="1"/>
    </xf>
    <xf numFmtId="0" fontId="1" fillId="2" borderId="5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6" fillId="2" borderId="6" xfId="0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1" fillId="2" borderId="0" xfId="0" applyFont="1" applyFill="1" applyBorder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horizontal="centerContinuous"/>
      <protection hidden="1"/>
    </xf>
    <xf numFmtId="0" fontId="0" fillId="2" borderId="0" xfId="0" applyFill="1" applyBorder="1" applyAlignment="1" applyProtection="1">
      <alignment horizontal="centerContinuous"/>
      <protection hidden="1"/>
    </xf>
    <xf numFmtId="0" fontId="6" fillId="2" borderId="6" xfId="0" applyFont="1" applyFill="1" applyBorder="1" applyAlignment="1" applyProtection="1">
      <alignment horizontal="centerContinuous"/>
      <protection hidden="1"/>
    </xf>
    <xf numFmtId="0" fontId="6" fillId="0" borderId="0" xfId="0" applyFont="1" applyProtection="1">
      <protection hidden="1"/>
    </xf>
    <xf numFmtId="0" fontId="6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left" vertical="center" indent="1"/>
      <protection hidden="1"/>
    </xf>
    <xf numFmtId="165" fontId="0" fillId="0" borderId="0" xfId="0" applyNumberFormat="1" applyFill="1" applyProtection="1">
      <protection hidden="1"/>
    </xf>
    <xf numFmtId="0" fontId="1" fillId="2" borderId="0" xfId="0" applyFont="1" applyFill="1" applyBorder="1" applyAlignment="1" applyProtection="1">
      <alignment horizontal="left" wrapText="1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49" fontId="2" fillId="2" borderId="0" xfId="0" applyNumberFormat="1" applyFont="1" applyFill="1" applyBorder="1" applyAlignment="1" applyProtection="1">
      <alignment horizontal="left" vertical="top"/>
      <protection hidden="1"/>
    </xf>
    <xf numFmtId="49" fontId="2" fillId="2" borderId="0" xfId="0" applyNumberFormat="1" applyFont="1" applyFill="1" applyBorder="1" applyAlignment="1" applyProtection="1">
      <alignment horizontal="left" vertical="top" wrapText="1"/>
      <protection hidden="1"/>
    </xf>
    <xf numFmtId="0" fontId="1" fillId="2" borderId="0" xfId="0" quotePrefix="1" applyFont="1" applyFill="1" applyBorder="1" applyProtection="1">
      <protection hidden="1"/>
    </xf>
    <xf numFmtId="0" fontId="2" fillId="2" borderId="0" xfId="0" quotePrefix="1" applyFont="1" applyFill="1" applyBorder="1" applyProtection="1">
      <protection hidden="1"/>
    </xf>
    <xf numFmtId="0" fontId="2" fillId="2" borderId="0" xfId="0" quotePrefix="1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8" fillId="2" borderId="0" xfId="0" applyFont="1" applyFill="1" applyBorder="1" applyAlignment="1" applyProtection="1">
      <alignment horizontal="left"/>
      <protection hidden="1"/>
    </xf>
    <xf numFmtId="0" fontId="10" fillId="2" borderId="6" xfId="0" applyFont="1" applyFill="1" applyBorder="1" applyAlignment="1" applyProtection="1">
      <alignment horizontal="left"/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6" fillId="2" borderId="9" xfId="0" applyFont="1" applyFill="1" applyBorder="1" applyProtection="1">
      <protection hidden="1"/>
    </xf>
    <xf numFmtId="0" fontId="0" fillId="2" borderId="1" xfId="0" applyFill="1" applyBorder="1" applyProtection="1">
      <protection locked="0"/>
    </xf>
    <xf numFmtId="0" fontId="2" fillId="2" borderId="5" xfId="0" applyFont="1" applyFill="1" applyBorder="1" applyAlignment="1" applyProtection="1">
      <alignment horizontal="centerContinuous"/>
      <protection hidden="1"/>
    </xf>
    <xf numFmtId="0" fontId="1" fillId="0" borderId="0" xfId="0" applyFont="1" applyBorder="1" applyAlignment="1" applyProtection="1">
      <alignment horizontal="centerContinuous"/>
      <protection hidden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5" xfId="0" applyBorder="1" applyProtection="1"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6" fillId="2" borderId="0" xfId="0" applyFont="1" applyFill="1" applyBorder="1" applyAlignment="1" applyProtection="1">
      <alignment horizontal="right" vertical="top"/>
      <protection hidden="1"/>
    </xf>
    <xf numFmtId="1" fontId="0" fillId="2" borderId="1" xfId="0" applyNumberFormat="1" applyFill="1" applyBorder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Border="1" applyProtection="1">
      <protection hidden="1"/>
    </xf>
    <xf numFmtId="0" fontId="0" fillId="0" borderId="0" xfId="0" applyAlignment="1" applyProtection="1">
      <alignment horizontal="centerContinuous" wrapText="1"/>
      <protection locked="0" hidden="1"/>
    </xf>
    <xf numFmtId="0" fontId="0" fillId="4" borderId="0" xfId="0" applyFill="1" applyProtection="1">
      <protection locked="0" hidden="1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5" borderId="0" xfId="0" applyFill="1" applyProtection="1">
      <protection locked="0" hidden="1"/>
    </xf>
    <xf numFmtId="0" fontId="0" fillId="0" borderId="0" xfId="0" quotePrefix="1" applyAlignment="1" applyProtection="1">
      <alignment horizontal="centerContinuous" wrapText="1"/>
      <protection locked="0" hidden="1"/>
    </xf>
    <xf numFmtId="0" fontId="3" fillId="2" borderId="1" xfId="1" applyFill="1" applyBorder="1" applyProtection="1">
      <protection locked="0"/>
    </xf>
    <xf numFmtId="165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Fill="1" applyAlignment="1" applyProtection="1">
      <alignment horizontal="left" wrapText="1"/>
      <protection locked="0"/>
    </xf>
    <xf numFmtId="14" fontId="1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hidden="1"/>
    </xf>
    <xf numFmtId="1" fontId="1" fillId="0" borderId="0" xfId="2" applyNumberFormat="1" applyFont="1" applyFill="1" applyAlignment="1" applyProtection="1">
      <alignment horizontal="right" wrapText="1"/>
      <protection locked="0"/>
    </xf>
    <xf numFmtId="166" fontId="1" fillId="0" borderId="0" xfId="0" applyNumberFormat="1" applyFont="1" applyFill="1" applyAlignment="1" applyProtection="1">
      <alignment horizontal="left" wrapText="1"/>
      <protection locked="0"/>
    </xf>
    <xf numFmtId="0" fontId="3" fillId="0" borderId="0" xfId="1" applyProtection="1">
      <protection locked="0"/>
    </xf>
    <xf numFmtId="49" fontId="0" fillId="0" borderId="0" xfId="0" applyNumberFormat="1" applyFill="1" applyProtection="1">
      <protection locked="0"/>
    </xf>
    <xf numFmtId="0" fontId="0" fillId="0" borderId="0" xfId="0" applyFill="1"/>
    <xf numFmtId="0" fontId="12" fillId="2" borderId="0" xfId="1" applyFont="1" applyFill="1" applyBorder="1" applyProtection="1">
      <protection hidden="1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Fill="1" applyAlignment="1" applyProtection="1">
      <alignment horizontal="left" vertical="center" wrapText="1"/>
      <protection hidden="1"/>
    </xf>
    <xf numFmtId="165" fontId="1" fillId="0" borderId="0" xfId="0" applyNumberFormat="1" applyFont="1" applyAlignment="1" applyProtection="1">
      <alignment vertical="center"/>
      <protection hidden="1"/>
    </xf>
    <xf numFmtId="49" fontId="1" fillId="0" borderId="0" xfId="0" applyNumberFormat="1" applyFont="1" applyAlignment="1" applyProtection="1">
      <alignment vertical="center"/>
      <protection hidden="1"/>
    </xf>
    <xf numFmtId="49" fontId="1" fillId="0" borderId="0" xfId="0" applyNumberFormat="1" applyFont="1" applyAlignment="1" applyProtection="1">
      <alignment vertical="center" wrapText="1"/>
      <protection hidden="1"/>
    </xf>
    <xf numFmtId="49" fontId="1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1" fillId="0" borderId="0" xfId="0" applyNumberFormat="1" applyFont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0" fontId="0" fillId="0" borderId="0" xfId="0" applyNumberFormat="1" applyProtection="1">
      <protection hidden="1"/>
    </xf>
    <xf numFmtId="0" fontId="2" fillId="2" borderId="0" xfId="0" applyFont="1" applyFill="1" applyBorder="1" applyAlignment="1" applyProtection="1">
      <alignment horizontal="center" wrapText="1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numFmt numFmtId="1" formatCode="0"/>
      <protection locked="0" hidden="0"/>
    </dxf>
    <dxf>
      <protection locked="0" hidden="0"/>
    </dxf>
    <dxf>
      <protection locked="0" hidden="0"/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  <protection locked="1" hidden="1"/>
    </dxf>
    <dxf>
      <alignment horizontal="general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textRotation="0" wrapText="1" indent="0" justifyLastLine="0" shrinkToFit="0" readingOrder="0"/>
      <protection locked="1" hidden="1"/>
    </dxf>
    <dxf>
      <protection locked="0" hidden="0"/>
    </dxf>
    <dxf>
      <protection locked="0" hidden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color auto="1"/>
      </font>
      <numFmt numFmtId="166" formatCode="##&quot;-&quot;###&quot;-&quot;###&quot; &quot;\ ##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</dxfs>
  <tableStyles count="0" defaultTableStyle="TableStyleMedium2" defaultPivotStyle="PivotStyleLight16"/>
  <colors>
    <mruColors>
      <color rgb="FF0563C1"/>
      <color rgb="FFFFC7CE"/>
      <color rgb="FFEC6A6A"/>
      <color rgb="FFFE5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I$7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104775</xdr:colOff>
          <xdr:row>71</xdr:row>
          <xdr:rowOff>285750</xdr:rowOff>
        </xdr:from>
        <xdr:to>
          <xdr:col>1</xdr:col>
          <xdr:colOff>3629025</xdr:colOff>
          <xdr:row>71</xdr:row>
          <xdr:rowOff>542925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Проверить заполнение формы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2" name="Таблица2" displayName="Таблица2" ref="A1:AX301" totalsRowShown="0" headerRowDxfId="56">
  <autoFilter ref="A1:AX301"/>
  <tableColumns count="50">
    <tableColumn id="21" name="№п/п" dataDxfId="55"/>
    <tableColumn id="26" name="Наличие у заявителя информации, позволяющей сделать вывод о соответствии аудитора требованиям, установленным п. 2 и 4 ч. 2 ст. 5.3 Федерального закона &quot;Об аудиторской деятельности&quot;" dataDxfId="54"/>
    <tableColumn id="1" name="Фамилия" dataDxfId="53"/>
    <tableColumn id="18" name="Имя" dataDxfId="52"/>
    <tableColumn id="19" name="Отчество" dataDxfId="51"/>
    <tableColumn id="2" name="Дата рождения" dataDxfId="50"/>
    <tableColumn id="3" name="Место рождения" dataDxfId="49"/>
    <tableColumn id="5" name="Гражданство (выбор страны)" dataDxfId="48"/>
    <tableColumn id="6" name="Наименование документа, удостоверяющего личность" dataDxfId="47"/>
    <tableColumn id="7" name="Серия (при наличии) и номер документа, удостоверяющего личность" dataDxfId="46" dataCellStyle="Финансовый"/>
    <tableColumn id="16" name="Наименование органа, выдавшего документ, удостоверяющий личность" dataDxfId="45"/>
    <tableColumn id="17" name="Дата выдачи документа, удостоверяющего личность" dataDxfId="44"/>
    <tableColumn id="8" name="СНИЛС" dataDxfId="43"/>
    <tableColumn id="9" name="ИНН" dataDxfId="42"/>
    <tableColumn id="20" name="Субъект РФ" dataDxfId="41"/>
    <tableColumn id="10" name="Адрес регистрации по месту жительства" dataDxfId="40"/>
    <tableColumn id="11" name="Основной регистрационный номер записи в реестре аудиторов и аудиторских организаций саморегулируемой организации аудиторов (ОРНЗ)" dataDxfId="39"/>
    <tableColumn id="13" name="Номер телефона" dataDxfId="38"/>
    <tableColumn id="15" name="Адрес электронной почты" dataDxfId="37" dataCellStyle="Гиперссылка"/>
    <tableColumn id="56" name="Проверка ввода" dataDxfId="36">
      <calculatedColumnFormula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calculatedColumnFormula>
    </tableColumn>
    <tableColumn id="24" name="Поля заполнены?" dataDxfId="35">
      <calculatedColumnFormula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calculatedColumnFormula>
    </tableColumn>
    <tableColumn id="37" name="Обязательность полей (сумма)" dataDxfId="34">
      <calculatedColumnFormula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calculatedColumnFormula>
    </tableColumn>
    <tableColumn id="38" name="Обяз.Фам" dataDxfId="33">
      <calculatedColumnFormula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calculatedColumnFormula>
    </tableColumn>
    <tableColumn id="39" name="Обяз.Имя" dataDxfId="32"/>
    <tableColumn id="40" name="Обяз.ДР" dataDxfId="31"/>
    <tableColumn id="41" name="Обяз.МР" dataDxfId="30"/>
    <tableColumn id="42" name="Обяз.Гражд" dataDxfId="29"/>
    <tableColumn id="43" name="Обяз.НаимДУЛ" dataDxfId="28"/>
    <tableColumn id="44" name="Обяз.СерНомДУЛ" dataDxfId="27"/>
    <tableColumn id="45" name="Обяз.ОВДУЛ" dataDxfId="26"/>
    <tableColumn id="25" name="Обяз.СНИЛС" dataDxfId="25">
      <calculatedColumnFormula>+IF(AND(Таблица2[№п/п]&lt;&gt;"",Таблица2[СНИЛС]=""),1,"")</calculatedColumnFormula>
    </tableColumn>
    <tableColumn id="35" name="Обяз.ИНН" dataDxfId="24">
      <calculatedColumnFormula>+IF(AND(Таблица2[№п/п]&lt;&gt;"",Таблица2[ИНН]=""),1,"")</calculatedColumnFormula>
    </tableColumn>
    <tableColumn id="46" name="Обяз.ДатаДУЛ" dataDxfId="23"/>
    <tableColumn id="47" name="Обяз.СубъектРФ" dataDxfId="22"/>
    <tableColumn id="48" name="Обяз.Адрес" dataDxfId="21"/>
    <tableColumn id="49" name="Обяз.ОРНЗ" dataDxfId="20"/>
    <tableColumn id="27" name="Любая ошибка" dataDxfId="19">
      <calculatedColumnFormula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calculatedColumnFormula>
    </tableColumn>
    <tableColumn id="14" name="Кириллица в графе mail_x000a_1- true_x000a_0 - false" dataDxfId="18">
      <calculatedColumnFormula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calculatedColumnFormula>
    </tableColumn>
    <tableColumn id="12" name="@ в графе мэйл_x000a_1- true_x000a_0 - false" dataDxfId="17">
      <calculatedColumnFormula>IF(Таблица2[Адрес электронной почты]="",0,IF(OR(
             IFERROR(SEARCH('Поиск ошибки раскладки'!A$35,Таблица2[Адрес электронной почты]),FALSE),),
             VALUE("0"),VALUE("1")))</calculatedColumnFormula>
    </tableColumn>
    <tableColumn id="4" name=". в графе мэйл_x000a_1- true_x000a_0 - false" dataDxfId="16">
      <calculatedColumnFormula>IF(Таблица2[Адрес электронной почты]="",0,IF(OR(
             IFERROR(SEARCH('Поиск ошибки раскладки'!A$36,Таблица2[Адрес электронной почты]),FALSE),),
             VALUE("0"),VALUE("1")))</calculatedColumnFormula>
    </tableColumn>
    <tableColumn id="23" name="Сумма @ и ." dataDxfId="15">
      <calculatedColumnFormula>+IF((Таблица2[@ в графе мэйл
1- true
0 - false]+Таблица2[. в графе мэйл
1- true
0 - false])&gt;0,Справочник!$E$17,"")</calculatedColumnFormula>
    </tableColumn>
    <tableColumn id="22" name="Недопустимы символы в мэйл_x000a_1- true_x000a_0 - false" dataDxfId="14">
      <calculatedColumnFormula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calculatedColumnFormula>
    </tableColumn>
    <tableColumn id="29" name="ДР&gt;Дата ДУЛ" dataDxfId="13">
      <calculatedColumnFormula>+IF(AND(Таблица2[Дата рождения]&lt;&gt;"",Таблица2[Дата рождения]&gt;Таблица2[Дата выдачи документа, удостоверяющего личность]),Справочник!$E$14,"")</calculatedColumnFormula>
    </tableColumn>
    <tableColumn id="30" name="ДР&gt;Сегодня" dataDxfId="12">
      <calculatedColumnFormula>+IF(AND(Таблица2[Дата рождения]&lt;&gt;"",Таблица2[Дата рождения]&gt;Справочник!$I$4),Справочник!$E$14,"")</calculatedColumnFormula>
    </tableColumn>
    <tableColumn id="31" name="ДатаДУЛ&gt;сегодня" dataDxfId="11">
      <calculatedColumnFormula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calculatedColumnFormula>
    </tableColumn>
    <tableColumn id="32" name="ОРНЗ&lt;&gt;11" dataDxfId="10">
      <calculatedColumnFormula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(ОРНЗ)])&lt;&gt;11),Справочник!E10,"")</calculatedColumnFormula>
    </tableColumn>
    <tableColumn id="57" name="ИНН&lt;&gt;12" dataDxfId="9">
      <calculatedColumnFormula>+IF(AND(Таблица2[ИНН]&lt;&gt;"",LEN(Таблица2[ИНН])&lt;&gt;12),Справочник!$E$8,"")</calculatedColumnFormula>
    </tableColumn>
    <tableColumn id="36" name="КонтролЧислоИНН" dataDxfId="8">
      <calculatedColumnFormula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calculatedColumnFormula>
    </tableColumn>
    <tableColumn id="28" name="СНИЛС - число" dataDxfId="7">
      <calculatedColumnFormula>IFERROR(IF(AND(Таблица2[СНИЛС]="",_xlfn.NUMBERVALUE(Таблица2[СНИЛС])),Справочник!$E$11,""),Справочник!$E$11)</calculatedColumnFormula>
    </tableColumn>
    <tableColumn id="33" name="СНИЛС&lt;&gt;11" dataDxfId="6">
      <calculatedColumnFormula>+IF(AND(Таблица2[СНИЛС]&lt;&gt;"",LEN(Таблица2[СНИЛС])&lt;&gt;11),Справочник!E19,"")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A1:D100" totalsRowShown="0">
  <autoFilter ref="A1:D100"/>
  <tableColumns count="4">
    <tableColumn id="1" name="№ п/п" dataDxfId="3"/>
    <tableColumn id="2" name="Наименование документа" dataDxfId="2"/>
    <tableColumn id="4" name="Количество листов" dataDxfId="1"/>
    <tableColumn id="3" name="Проверка ввода" dataDxfId="0">
      <calculatedColumnFormula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O72"/>
  <sheetViews>
    <sheetView tabSelected="1" zoomScale="115" zoomScaleNormal="115" workbookViewId="0">
      <selection activeCell="A73" sqref="A73:XFD1048576"/>
    </sheetView>
  </sheetViews>
  <sheetFormatPr defaultColWidth="0" defaultRowHeight="15" zeroHeight="1" x14ac:dyDescent="0.25"/>
  <cols>
    <col min="1" max="1" width="3.140625" style="6" customWidth="1"/>
    <col min="2" max="2" width="58.5703125" style="6" customWidth="1"/>
    <col min="3" max="5" width="9.140625" style="6" customWidth="1"/>
    <col min="6" max="6" width="71.28515625" style="28" customWidth="1"/>
    <col min="7" max="7" width="5.5703125" style="33" customWidth="1"/>
    <col min="8" max="8" width="9.140625" style="6" hidden="1"/>
    <col min="9" max="9" width="17.28515625" style="6" hidden="1"/>
    <col min="10" max="12" width="21.85546875" style="6" hidden="1"/>
    <col min="13" max="13" width="13" style="6" hidden="1"/>
    <col min="14" max="14" width="9.140625" style="6" hidden="1"/>
    <col min="15" max="15" width="20.85546875" style="6" hidden="1"/>
    <col min="16" max="16384" width="9.140625" style="6" hidden="1"/>
  </cols>
  <sheetData>
    <row r="1" spans="1:15" ht="50.25" customHeight="1" x14ac:dyDescent="0.35">
      <c r="A1" s="17" t="s">
        <v>0</v>
      </c>
      <c r="B1" s="18"/>
      <c r="C1" s="19"/>
      <c r="D1" s="19"/>
      <c r="E1" s="19"/>
      <c r="F1" s="20"/>
      <c r="G1" s="21"/>
      <c r="I1" s="7" t="s">
        <v>515</v>
      </c>
      <c r="J1" s="6" t="s">
        <v>607</v>
      </c>
      <c r="K1" s="6" t="s">
        <v>608</v>
      </c>
      <c r="L1" s="6" t="s">
        <v>609</v>
      </c>
      <c r="M1" s="6" t="s">
        <v>518</v>
      </c>
    </row>
    <row r="2" spans="1:15" ht="15.75" thickBot="1" x14ac:dyDescent="0.3">
      <c r="A2" s="22"/>
      <c r="B2" s="23"/>
      <c r="C2" s="23"/>
      <c r="D2" s="23"/>
      <c r="E2" s="23"/>
      <c r="F2" s="24"/>
      <c r="G2" s="25"/>
    </row>
    <row r="3" spans="1:15" ht="15.75" thickBot="1" x14ac:dyDescent="0.3">
      <c r="A3" s="26"/>
      <c r="B3" s="23" t="s">
        <v>1</v>
      </c>
      <c r="C3" s="23"/>
      <c r="D3" s="23"/>
      <c r="E3" s="23"/>
      <c r="F3" s="52"/>
      <c r="G3" s="25" t="str">
        <f>+IF(F3="",Справочник!$E$2,"")</f>
        <v>*</v>
      </c>
      <c r="I3" s="6" t="str">
        <f>+IF(AND(F3="",$I$72=TRUE),Справочник!$E$3,"")</f>
        <v/>
      </c>
    </row>
    <row r="4" spans="1:15" ht="15.75" thickBot="1" x14ac:dyDescent="0.3">
      <c r="A4" s="26"/>
      <c r="C4" s="58"/>
      <c r="D4" s="58"/>
      <c r="E4" s="58"/>
      <c r="F4" s="57" t="str">
        <f>+IF(OR(I3&lt;&gt;"",J3&lt;&gt;"",M3&lt;&gt;""),I3&amp;J3&amp;M3,"")</f>
        <v/>
      </c>
      <c r="G4" s="25"/>
    </row>
    <row r="5" spans="1:15" ht="15.75" thickBot="1" x14ac:dyDescent="0.3">
      <c r="A5" s="26"/>
      <c r="B5" s="23" t="s">
        <v>2</v>
      </c>
      <c r="C5" s="23"/>
      <c r="D5" s="23"/>
      <c r="E5" s="23"/>
      <c r="F5" s="52"/>
      <c r="G5" s="25" t="str">
        <f>+IF(F5="",Справочник!$E$2,"")</f>
        <v>*</v>
      </c>
      <c r="I5" s="6" t="str">
        <f>+IF(AND(F5="",$I$72=TRUE),Справочник!$E$3,"")</f>
        <v/>
      </c>
    </row>
    <row r="6" spans="1:15" ht="15.75" thickBot="1" x14ac:dyDescent="0.3">
      <c r="A6" s="26"/>
      <c r="C6" s="23"/>
      <c r="D6" s="23"/>
      <c r="E6" s="23"/>
      <c r="F6" s="57" t="str">
        <f>+IF(OR(I5&lt;&gt;"",J5&lt;&gt;"",M5&lt;&gt;""),I5&amp;J5&amp;M5,"")</f>
        <v/>
      </c>
      <c r="G6" s="25"/>
    </row>
    <row r="7" spans="1:15" ht="15.75" thickBot="1" x14ac:dyDescent="0.3">
      <c r="A7" s="22"/>
      <c r="B7" s="23" t="s">
        <v>3</v>
      </c>
      <c r="C7" s="23"/>
      <c r="D7" s="23"/>
      <c r="E7" s="23"/>
      <c r="F7" s="52"/>
      <c r="G7" s="25" t="str">
        <f>+IF(F7="",Справочник!$E$2,"")</f>
        <v>*</v>
      </c>
      <c r="I7" s="6" t="str">
        <f>+IF(AND(F7="",$I$72=TRUE),Справочник!$E$3,"")</f>
        <v/>
      </c>
    </row>
    <row r="8" spans="1:15" ht="15.75" thickBot="1" x14ac:dyDescent="0.3">
      <c r="A8" s="22"/>
      <c r="C8" s="23"/>
      <c r="D8" s="23"/>
      <c r="E8" s="23"/>
      <c r="F8" s="57" t="str">
        <f>+IF(OR(I7&lt;&gt;"",J7&lt;&gt;"",M7&lt;&gt;""),I7&amp;J7&amp;M7,"")</f>
        <v/>
      </c>
      <c r="G8" s="25"/>
    </row>
    <row r="9" spans="1:15" ht="15.75" thickBot="1" x14ac:dyDescent="0.3">
      <c r="A9" s="22"/>
      <c r="B9" s="23" t="s">
        <v>24</v>
      </c>
      <c r="C9" s="23"/>
      <c r="D9" s="23"/>
      <c r="E9" s="23"/>
      <c r="F9" s="52"/>
      <c r="G9" s="25"/>
    </row>
    <row r="10" spans="1:15" ht="15.75" thickBot="1" x14ac:dyDescent="0.3">
      <c r="A10" s="22"/>
      <c r="B10" s="23"/>
      <c r="C10" s="23"/>
      <c r="D10" s="23"/>
      <c r="E10" s="23"/>
      <c r="F10" s="24"/>
      <c r="G10" s="25"/>
    </row>
    <row r="11" spans="1:15" ht="15.75" thickBot="1" x14ac:dyDescent="0.3">
      <c r="A11" s="22"/>
      <c r="B11" s="23" t="s">
        <v>31</v>
      </c>
      <c r="C11" s="23"/>
      <c r="D11" s="23"/>
      <c r="E11" s="23"/>
      <c r="F11" s="60"/>
      <c r="G11" s="25" t="str">
        <f>+IF(F11="",Справочник!$E$2,"")</f>
        <v>*</v>
      </c>
      <c r="I11" s="6" t="str">
        <f>+IF(AND(F11="",$I$72=TRUE),Справочник!$E$3,"")</f>
        <v/>
      </c>
      <c r="J11" s="6" t="str">
        <f>IFERROR(
                                   IF(
                                               F11&lt;&gt;"",
                                                                                          IF(RIGHT(LEFT(F11,LEN(F11)-1)-INT((LEFT(F11,LEN(F11)-1))/(LEN(F11)-2))*(LEN(F11)-2),1)=TEXT(_xlfn.NUMBERVALUE(RIGHT(F11,1)),"@"),"",Справочник!$E$6),
                                                                                          ""),
                                    Справочник!$E$6)</f>
        <v/>
      </c>
      <c r="M11" s="6" t="str">
        <f>+IF(AND(LEN(F11)&lt;&gt;13,F11&lt;&gt;""),Справочник!$E$5,"")</f>
        <v/>
      </c>
    </row>
    <row r="12" spans="1:15" ht="15.75" thickBot="1" x14ac:dyDescent="0.3">
      <c r="A12" s="22"/>
      <c r="B12" s="23"/>
      <c r="C12" s="23"/>
      <c r="D12" s="23"/>
      <c r="E12" s="23"/>
      <c r="F12" s="57" t="str">
        <f>+IF(OR(I11&lt;&gt;"",J11&lt;&gt;"",M11&lt;&gt;""),I11&amp;J11&amp;M11,"")</f>
        <v/>
      </c>
      <c r="G12" s="25"/>
      <c r="O12" s="28"/>
    </row>
    <row r="13" spans="1:15" ht="15.75" thickBot="1" x14ac:dyDescent="0.3">
      <c r="A13" s="22"/>
      <c r="B13" s="23" t="s">
        <v>25</v>
      </c>
      <c r="C13" s="23"/>
      <c r="D13" s="23"/>
      <c r="E13" s="23"/>
      <c r="F13" s="84"/>
      <c r="G13" s="25" t="str">
        <f>+IF(F13="",Справочник!$E$2,"")</f>
        <v>*</v>
      </c>
      <c r="I13" s="6" t="str">
        <f>+IF(AND(F13="",$I$72=TRUE),Справочник!$E$3,"")</f>
        <v/>
      </c>
      <c r="J13" s="6" t="str">
        <f>+IFERROR(
                                IF(AND(SUMPRODUCT((MID(F13,{1;2;3;4;5;6;7;8;9;10},1)*1)*{2;4;10;3;5;9;4;6;8;0})-INT((SUMPRODUCT((MID(F13,{1;2;3;4;5;6;7;8;9;10},1)*1)*{2;4;10;3;5;9;4;6;8;0})/11))*11 &lt;&gt; _xlfn.NUMBERVALUE(RIGHT(F13,1)),F13&lt;&gt;"",I72=TRUE),
                                Справочник!$E$9,
                                ""),
                                   "")</f>
        <v/>
      </c>
      <c r="M13" s="6" t="str">
        <f>+IF(AND(LEN(F13)&lt;&gt;10,F13&lt;&gt;"",I72=TRUE),Справочник!$E$7,"")</f>
        <v/>
      </c>
    </row>
    <row r="14" spans="1:15" ht="15.75" thickBot="1" x14ac:dyDescent="0.3">
      <c r="A14" s="22"/>
      <c r="B14" s="23"/>
      <c r="C14" s="23"/>
      <c r="D14" s="23"/>
      <c r="E14" s="23"/>
      <c r="F14" s="57" t="str">
        <f>+IF(OR(I13&lt;&gt;"",J13&lt;&gt;"",M13&lt;&gt;""),I13&amp;J13&amp;M13,"")</f>
        <v/>
      </c>
      <c r="G14" s="25"/>
    </row>
    <row r="15" spans="1:15" ht="15.75" thickBot="1" x14ac:dyDescent="0.3">
      <c r="A15" s="22"/>
      <c r="B15" s="29" t="s">
        <v>26</v>
      </c>
      <c r="C15" s="29"/>
      <c r="D15" s="29"/>
      <c r="E15" s="23"/>
      <c r="F15" s="52"/>
      <c r="G15" s="25" t="str">
        <f>+IF(F15="",Справочник!$E$2,"")</f>
        <v>*</v>
      </c>
      <c r="I15" s="6" t="str">
        <f>+IF(AND(F15="",$I$72=TRUE),Справочник!$E$3,"")</f>
        <v/>
      </c>
      <c r="M15" s="6" t="str">
        <f>+IF(AND(LEN(F15)&lt;&gt;11,F15&lt;&gt;""),Справочник!$E$10,"")</f>
        <v/>
      </c>
    </row>
    <row r="16" spans="1:15" ht="30" x14ac:dyDescent="0.25">
      <c r="A16" s="22"/>
      <c r="B16" s="29" t="s">
        <v>27</v>
      </c>
      <c r="C16" s="29"/>
      <c r="D16" s="29"/>
      <c r="E16" s="23"/>
      <c r="F16" s="57" t="str">
        <f>+IF(OR(I15&lt;&gt;"",J15&lt;&gt;"",M15&lt;&gt;""),I15&amp;J15&amp;M15,"")</f>
        <v/>
      </c>
      <c r="G16" s="25"/>
    </row>
    <row r="17" spans="1:15" ht="3.75" customHeight="1" x14ac:dyDescent="0.25">
      <c r="A17" s="22"/>
      <c r="B17" s="23"/>
      <c r="C17" s="23"/>
      <c r="D17" s="23"/>
      <c r="E17" s="23"/>
      <c r="F17" s="24"/>
      <c r="G17" s="25"/>
    </row>
    <row r="18" spans="1:15" x14ac:dyDescent="0.25">
      <c r="A18" s="53" t="s">
        <v>621</v>
      </c>
      <c r="B18" s="54"/>
      <c r="C18" s="30"/>
      <c r="D18" s="30"/>
      <c r="E18" s="30"/>
      <c r="F18" s="31"/>
      <c r="G18" s="32"/>
      <c r="J18" s="33"/>
      <c r="K18" s="33"/>
      <c r="L18" s="33"/>
      <c r="M18" s="33"/>
      <c r="N18" s="33"/>
      <c r="O18" s="28"/>
    </row>
    <row r="19" spans="1:15" ht="3.75" customHeight="1" thickBot="1" x14ac:dyDescent="0.3">
      <c r="A19" s="22"/>
      <c r="B19" s="34"/>
      <c r="C19" s="23"/>
      <c r="D19" s="23"/>
      <c r="E19" s="23"/>
      <c r="F19" s="24"/>
      <c r="G19" s="25"/>
      <c r="J19" s="33"/>
      <c r="K19" s="33"/>
      <c r="L19" s="33"/>
      <c r="M19" s="33"/>
      <c r="N19" s="33"/>
    </row>
    <row r="20" spans="1:15" ht="15.75" thickBot="1" x14ac:dyDescent="0.3">
      <c r="A20" s="22"/>
      <c r="B20" s="23" t="s">
        <v>33</v>
      </c>
      <c r="C20" s="23"/>
      <c r="D20" s="23"/>
      <c r="E20" s="23"/>
      <c r="F20" s="52"/>
      <c r="G20" s="25" t="str">
        <f>+IF(F20="",Справочник!$E$2,"")</f>
        <v>*</v>
      </c>
      <c r="I20" s="6" t="str">
        <f>+IF(AND(F20="",$I$72=TRUE),Справочник!$E$3,"")</f>
        <v/>
      </c>
      <c r="J20" s="33" t="str">
        <f>+IF(AND(N(F20)=0,F20&lt;&gt;"",I72=TRUE),Справочник!$E$11,"")</f>
        <v/>
      </c>
      <c r="K20" s="33"/>
      <c r="L20" s="33"/>
      <c r="M20" s="6" t="str">
        <f>+IF(AND(LEN(F20)&lt;&gt;6,F20&lt;&gt;"",I72=TRUE),Справочник!$E$12,"")</f>
        <v/>
      </c>
      <c r="N20" s="33"/>
    </row>
    <row r="21" spans="1:15" ht="15.75" thickBot="1" x14ac:dyDescent="0.3">
      <c r="A21" s="22"/>
      <c r="B21" s="23"/>
      <c r="C21" s="23"/>
      <c r="D21" s="23"/>
      <c r="E21" s="23"/>
      <c r="F21" s="57" t="str">
        <f>+IF(OR(I20&lt;&gt;"",J20&lt;&gt;"",M20&lt;&gt;""),I20&amp;J20&amp;M20,"")</f>
        <v/>
      </c>
      <c r="G21" s="25"/>
      <c r="J21" s="33"/>
      <c r="K21" s="33"/>
      <c r="L21" s="33"/>
      <c r="M21" s="33"/>
      <c r="N21" s="33"/>
    </row>
    <row r="22" spans="1:15" ht="15.75" thickBot="1" x14ac:dyDescent="0.3">
      <c r="A22" s="22"/>
      <c r="B22" s="23" t="s">
        <v>34</v>
      </c>
      <c r="C22" s="23"/>
      <c r="D22" s="23"/>
      <c r="E22" s="23"/>
      <c r="F22" s="52"/>
      <c r="G22" s="25" t="str">
        <f>+IF(F22="",Справочник!$E$2,"")</f>
        <v>*</v>
      </c>
      <c r="I22" s="6" t="str">
        <f>+IF(AND(F22="",$I$72=TRUE),Справочник!$E$3,"")</f>
        <v/>
      </c>
      <c r="J22" s="33"/>
      <c r="K22" s="33"/>
      <c r="L22" s="33"/>
      <c r="M22" s="33"/>
      <c r="N22" s="33"/>
    </row>
    <row r="23" spans="1:15" ht="15.75" thickBot="1" x14ac:dyDescent="0.3">
      <c r="A23" s="22"/>
      <c r="B23" s="23"/>
      <c r="C23" s="23"/>
      <c r="D23" s="23"/>
      <c r="E23" s="23"/>
      <c r="F23" s="57" t="str">
        <f>+IF(OR(I22&lt;&gt;"",J22&lt;&gt;"",M22&lt;&gt;""),I22&amp;J22&amp;M22,"")</f>
        <v/>
      </c>
      <c r="G23" s="25"/>
      <c r="J23" s="33"/>
      <c r="K23" s="33"/>
      <c r="L23" s="33"/>
      <c r="M23" s="33"/>
      <c r="N23" s="33"/>
    </row>
    <row r="24" spans="1:15" ht="15.75" thickBot="1" x14ac:dyDescent="0.3">
      <c r="A24" s="22"/>
      <c r="B24" s="23" t="s">
        <v>35</v>
      </c>
      <c r="C24" s="23"/>
      <c r="D24" s="23"/>
      <c r="E24" s="23"/>
      <c r="F24" s="52"/>
      <c r="G24" s="25"/>
      <c r="J24" s="33"/>
      <c r="K24" s="33"/>
      <c r="L24" s="33"/>
      <c r="M24" s="33"/>
      <c r="N24" s="33"/>
    </row>
    <row r="25" spans="1:15" ht="15.75" thickBot="1" x14ac:dyDescent="0.3">
      <c r="A25" s="22"/>
      <c r="B25" s="23"/>
      <c r="C25" s="23"/>
      <c r="D25" s="23"/>
      <c r="E25" s="23"/>
      <c r="F25" s="27"/>
      <c r="G25" s="25"/>
      <c r="J25" s="33"/>
      <c r="K25" s="33"/>
      <c r="L25" s="33"/>
      <c r="M25" s="33"/>
      <c r="N25" s="33"/>
    </row>
    <row r="26" spans="1:15" ht="15.75" thickBot="1" x14ac:dyDescent="0.3">
      <c r="A26" s="22"/>
      <c r="B26" s="23" t="s">
        <v>36</v>
      </c>
      <c r="C26" s="23"/>
      <c r="D26" s="23"/>
      <c r="E26" s="23"/>
      <c r="F26" s="52"/>
      <c r="G26" s="25" t="str">
        <f>+IF(AND(F26="",F28=""),Справочник!$E$2,"")</f>
        <v>*</v>
      </c>
      <c r="I26" s="6" t="str">
        <f>+IF(AND(F26="",F28="",$I$72=TRUE),Справочник!$E$3,"")</f>
        <v/>
      </c>
      <c r="J26" s="33"/>
      <c r="K26" s="33"/>
      <c r="L26" s="33"/>
      <c r="M26" s="33"/>
      <c r="N26" s="33"/>
    </row>
    <row r="27" spans="1:15" ht="15.75" thickBot="1" x14ac:dyDescent="0.3">
      <c r="A27" s="22"/>
      <c r="B27" s="23"/>
      <c r="C27" s="23"/>
      <c r="D27" s="23"/>
      <c r="E27" s="23"/>
      <c r="F27" s="57" t="str">
        <f>+IF(OR(I26&lt;&gt;"",J26&lt;&gt;"",M26&lt;&gt;""),I26&amp;J26&amp;M26,"")</f>
        <v/>
      </c>
      <c r="G27" s="25"/>
      <c r="J27" s="33"/>
      <c r="K27" s="33"/>
      <c r="L27" s="33"/>
      <c r="M27" s="33"/>
      <c r="N27" s="33"/>
    </row>
    <row r="28" spans="1:15" ht="15.75" thickBot="1" x14ac:dyDescent="0.3">
      <c r="A28" s="22"/>
      <c r="B28" s="23" t="s">
        <v>37</v>
      </c>
      <c r="C28" s="23"/>
      <c r="D28" s="23"/>
      <c r="E28" s="23"/>
      <c r="F28" s="52"/>
      <c r="G28" s="25" t="str">
        <f>+IF(AND(F26="",F28=""),Справочник!$E$2,"")</f>
        <v>*</v>
      </c>
      <c r="I28" s="6" t="str">
        <f>+IF(AND(F26="",F28="",$I$72=TRUE),Справочник!$E$3,"")</f>
        <v/>
      </c>
      <c r="J28" s="33"/>
      <c r="K28" s="33"/>
      <c r="L28" s="33"/>
      <c r="M28" s="33"/>
      <c r="N28" s="33"/>
    </row>
    <row r="29" spans="1:15" ht="15.75" thickBot="1" x14ac:dyDescent="0.3">
      <c r="A29" s="22"/>
      <c r="B29" s="23"/>
      <c r="C29" s="23"/>
      <c r="D29" s="23"/>
      <c r="E29" s="23"/>
      <c r="F29" s="57" t="str">
        <f>+IF(OR(I28&lt;&gt;"",J28&lt;&gt;"",M28&lt;&gt;""),I28&amp;J28&amp;M28,"")</f>
        <v/>
      </c>
      <c r="G29" s="25"/>
      <c r="J29" s="33"/>
      <c r="K29" s="33"/>
      <c r="L29" s="33"/>
      <c r="M29" s="33"/>
      <c r="N29" s="33"/>
    </row>
    <row r="30" spans="1:15" ht="15.75" thickBot="1" x14ac:dyDescent="0.3">
      <c r="A30" s="22"/>
      <c r="B30" s="23" t="s">
        <v>38</v>
      </c>
      <c r="C30" s="23"/>
      <c r="D30" s="23"/>
      <c r="E30" s="23"/>
      <c r="F30" s="52"/>
      <c r="G30" s="25" t="str">
        <f>+IF(F30="",Справочник!$E$2,"")</f>
        <v>*</v>
      </c>
      <c r="I30" s="6" t="str">
        <f>+IF(AND(F30="",$I$72=TRUE),Справочник!$E$3,"")</f>
        <v/>
      </c>
      <c r="J30" s="33"/>
      <c r="K30" s="33"/>
      <c r="L30" s="33"/>
      <c r="M30" s="33"/>
      <c r="N30" s="33"/>
    </row>
    <row r="31" spans="1:15" x14ac:dyDescent="0.25">
      <c r="A31" s="22"/>
      <c r="B31" s="34"/>
      <c r="C31" s="23"/>
      <c r="D31" s="23"/>
      <c r="E31" s="23"/>
      <c r="F31" s="57" t="str">
        <f>+IF(OR(I30&lt;&gt;"",J30&lt;&gt;"",M30&lt;&gt;""),I30&amp;J30&amp;M30,"")</f>
        <v/>
      </c>
      <c r="G31" s="25"/>
      <c r="J31" s="33"/>
      <c r="K31" s="33"/>
      <c r="L31" s="33"/>
      <c r="M31" s="33"/>
      <c r="N31" s="33"/>
    </row>
    <row r="32" spans="1:15" ht="3.75" customHeight="1" x14ac:dyDescent="0.25">
      <c r="A32" s="22"/>
      <c r="B32" s="23"/>
      <c r="C32" s="23"/>
      <c r="D32" s="23"/>
      <c r="E32" s="23"/>
      <c r="F32" s="24"/>
      <c r="G32" s="25"/>
    </row>
    <row r="33" spans="1:15" x14ac:dyDescent="0.25">
      <c r="A33" s="53" t="s">
        <v>5</v>
      </c>
      <c r="B33" s="55"/>
      <c r="C33" s="30"/>
      <c r="D33" s="30"/>
      <c r="E33" s="30"/>
      <c r="F33" s="31"/>
      <c r="G33" s="32"/>
    </row>
    <row r="34" spans="1:15" ht="3.75" customHeight="1" thickBot="1" x14ac:dyDescent="0.3">
      <c r="A34" s="22"/>
      <c r="B34" s="23"/>
      <c r="C34" s="23"/>
      <c r="D34" s="23"/>
      <c r="E34" s="23"/>
      <c r="F34" s="24"/>
      <c r="G34" s="25"/>
    </row>
    <row r="35" spans="1:15" ht="15.75" thickBot="1" x14ac:dyDescent="0.3">
      <c r="A35" s="22"/>
      <c r="B35" s="35" t="s">
        <v>6</v>
      </c>
      <c r="C35" s="24"/>
      <c r="D35" s="23"/>
      <c r="E35" s="23"/>
      <c r="F35" s="84"/>
      <c r="G35" s="25" t="str">
        <f>+IF(F35="",Справочник!$E$2,"")</f>
        <v>*</v>
      </c>
      <c r="I35" s="6" t="str">
        <f>+IF(AND(F35="",$I$72=TRUE),Справочник!$E$3,"")</f>
        <v/>
      </c>
      <c r="J35" s="33" t="str">
        <f>+IF(AND(_xlfn.NUMBERVALUE(F35)=0,F35&lt;&gt;""),Справочник!$E$11,"")</f>
        <v/>
      </c>
      <c r="K35" s="33"/>
      <c r="L35" s="33"/>
      <c r="O35" s="36"/>
    </row>
    <row r="36" spans="1:15" ht="15.75" thickBot="1" x14ac:dyDescent="0.3">
      <c r="A36" s="22"/>
      <c r="B36" s="35"/>
      <c r="C36" s="24"/>
      <c r="D36" s="23"/>
      <c r="E36" s="23"/>
      <c r="F36" s="57" t="str">
        <f>+IF(OR(I35&lt;&gt;"",J35&lt;&gt;"",M35&lt;&gt;""),I35&amp;J35&amp;M35,"")</f>
        <v/>
      </c>
      <c r="G36" s="25"/>
    </row>
    <row r="37" spans="1:15" ht="15.75" thickBot="1" x14ac:dyDescent="0.3">
      <c r="A37" s="22"/>
      <c r="B37" s="35" t="s">
        <v>7</v>
      </c>
      <c r="C37" s="24"/>
      <c r="D37" s="23"/>
      <c r="E37" s="23"/>
      <c r="F37" s="52"/>
      <c r="G37" s="25" t="str">
        <f>+IF(F37="",Справочник!$E$2,"")</f>
        <v>*</v>
      </c>
      <c r="I37" s="6" t="str">
        <f>+IF(AND(F37="",$I$72=TRUE),Справочник!$E$3,"")</f>
        <v/>
      </c>
      <c r="J37" s="6" t="str">
        <f>+IF(AND(F37&lt;&gt;"",I72=TRUE),IFERROR(IF(SEARCH(".",F37)&lt;1,Справочник!$E$15,""),Справочник!$E$15),"")</f>
        <v/>
      </c>
    </row>
    <row r="38" spans="1:15" ht="15.75" thickBot="1" x14ac:dyDescent="0.3">
      <c r="A38" s="22"/>
      <c r="B38" s="35"/>
      <c r="C38" s="24"/>
      <c r="D38" s="23"/>
      <c r="E38" s="23"/>
      <c r="F38" s="57" t="str">
        <f>+IF(OR(I37&lt;&gt;"",J37&lt;&gt;"",M37&lt;&gt;""),I37&amp;J37&amp;M37,"")</f>
        <v/>
      </c>
      <c r="G38" s="25"/>
    </row>
    <row r="39" spans="1:15" ht="15.75" thickBot="1" x14ac:dyDescent="0.3">
      <c r="A39" s="22"/>
      <c r="B39" s="35" t="s">
        <v>8</v>
      </c>
      <c r="C39" s="24"/>
      <c r="D39" s="23"/>
      <c r="E39" s="23"/>
      <c r="F39" s="69"/>
      <c r="G39" s="25" t="str">
        <f>+IF(F39="",Справочник!$E$2,"")</f>
        <v>*</v>
      </c>
      <c r="I39" s="6" t="str">
        <f>+IF(AND(F39="",$I$72=TRUE),Справочник!$E$3,"")</f>
        <v/>
      </c>
      <c r="J39" s="28" t="str">
        <f>+IF('Поиск ошибки раскладки'!$C$1=1,Справочник!$E$16,"")</f>
        <v/>
      </c>
      <c r="K39" s="28" t="str">
        <f>+IF(OR('Поиск ошибки раскладки'!$C$2=1,'Поиск ошибки раскладки'!$C$3=1),Справочник!$E$17,"")</f>
        <v/>
      </c>
      <c r="L39" s="28" t="str">
        <f>+IF('Поиск ошибки раскладки'!$C$4=1,Справочник!$E$18,"")</f>
        <v/>
      </c>
    </row>
    <row r="40" spans="1:15" x14ac:dyDescent="0.25">
      <c r="A40" s="22"/>
      <c r="B40" s="35"/>
      <c r="C40" s="24"/>
      <c r="D40" s="23"/>
      <c r="E40" s="23"/>
      <c r="F40" s="57" t="str">
        <f>+IF(OR(I39&lt;&gt;"",J39&lt;&gt;"",K39&lt;&gt;"",L39&lt;&gt;"",M39&lt;&gt;""),I39&amp;J39&amp;K39&amp;L39&amp;M39,"")</f>
        <v/>
      </c>
      <c r="G40" s="25"/>
      <c r="J40" s="28"/>
      <c r="K40" s="28"/>
      <c r="L40" s="28"/>
    </row>
    <row r="41" spans="1:15" ht="33" customHeight="1" thickBot="1" x14ac:dyDescent="0.3">
      <c r="A41" s="22"/>
      <c r="B41" s="97" t="s">
        <v>9</v>
      </c>
      <c r="C41" s="97"/>
      <c r="D41" s="97"/>
      <c r="E41" s="97"/>
      <c r="F41" s="97"/>
      <c r="G41" s="25"/>
    </row>
    <row r="42" spans="1:15" ht="15.75" thickBot="1" x14ac:dyDescent="0.3">
      <c r="A42" s="22"/>
      <c r="B42" s="29" t="s">
        <v>28</v>
      </c>
      <c r="C42" s="29"/>
      <c r="D42" s="29"/>
      <c r="E42" s="29"/>
      <c r="F42" s="52"/>
      <c r="G42" s="25" t="str">
        <f>+IF(F42="",Справочник!$E$2,"")</f>
        <v>*</v>
      </c>
      <c r="I42" s="6" t="str">
        <f>+IF(AND(F42="",$I$72=TRUE),Справочник!$E$3,"")</f>
        <v/>
      </c>
      <c r="J42" s="33"/>
      <c r="K42" s="33"/>
      <c r="L42" s="33"/>
    </row>
    <row r="43" spans="1:15" ht="132.75" customHeight="1" x14ac:dyDescent="0.25">
      <c r="A43" s="22"/>
      <c r="B43" s="37" t="s">
        <v>29</v>
      </c>
      <c r="C43" s="37"/>
      <c r="D43" s="37"/>
      <c r="E43" s="37"/>
      <c r="F43" s="59" t="str">
        <f>+IF(OR(I42&lt;&gt;"",J42&lt;&gt;"",M42&lt;&gt;""),I42&amp;J42&amp;M42,"")</f>
        <v/>
      </c>
      <c r="G43" s="25"/>
    </row>
    <row r="44" spans="1:15" x14ac:dyDescent="0.25">
      <c r="A44" s="22"/>
      <c r="B44" s="39" t="s">
        <v>32</v>
      </c>
      <c r="C44" s="37"/>
      <c r="D44" s="37"/>
      <c r="E44" s="37"/>
      <c r="F44" s="24"/>
      <c r="G44" s="25"/>
      <c r="J44" s="33"/>
      <c r="K44" s="33"/>
      <c r="L44" s="33"/>
    </row>
    <row r="45" spans="1:15" ht="3.75" customHeight="1" x14ac:dyDescent="0.25">
      <c r="A45" s="22"/>
      <c r="B45" s="38"/>
      <c r="C45" s="37"/>
      <c r="D45" s="37"/>
      <c r="E45" s="37"/>
      <c r="F45" s="24"/>
      <c r="G45" s="25"/>
    </row>
    <row r="46" spans="1:15" x14ac:dyDescent="0.25">
      <c r="A46" s="22"/>
      <c r="B46" s="83" t="s">
        <v>618</v>
      </c>
      <c r="C46" s="40"/>
      <c r="D46" s="40"/>
      <c r="E46" s="40"/>
      <c r="F46" s="24"/>
      <c r="G46" s="25"/>
    </row>
    <row r="47" spans="1:15" ht="3.75" customHeight="1" x14ac:dyDescent="0.25">
      <c r="A47" s="22"/>
      <c r="B47" s="40"/>
      <c r="C47" s="40"/>
      <c r="D47" s="40"/>
      <c r="E47" s="40"/>
      <c r="F47" s="24"/>
      <c r="G47" s="25"/>
    </row>
    <row r="48" spans="1:15" x14ac:dyDescent="0.25">
      <c r="A48" s="22"/>
      <c r="B48" s="41" t="s">
        <v>18</v>
      </c>
      <c r="C48" s="42"/>
      <c r="D48" s="42"/>
      <c r="E48" s="42"/>
      <c r="F48" s="24"/>
      <c r="G48" s="25"/>
    </row>
    <row r="49" spans="1:12" ht="15.75" thickBot="1" x14ac:dyDescent="0.3">
      <c r="A49" s="22"/>
      <c r="B49" s="41"/>
      <c r="C49" s="42"/>
      <c r="D49" s="42"/>
      <c r="E49" s="42"/>
      <c r="F49" s="24"/>
      <c r="G49" s="25"/>
    </row>
    <row r="50" spans="1:12" ht="15.75" thickBot="1" x14ac:dyDescent="0.3">
      <c r="A50" s="22"/>
      <c r="B50" s="43" t="s">
        <v>10</v>
      </c>
      <c r="C50" s="24"/>
      <c r="D50" s="43"/>
      <c r="E50" s="43"/>
      <c r="F50" s="52"/>
      <c r="G50" s="25" t="str">
        <f>+IF(F50="",Справочник!$E$2,"")</f>
        <v>*</v>
      </c>
      <c r="I50" s="6" t="str">
        <f>+IF(AND(F50="",$I$72=TRUE),Справочник!$E$3,"")</f>
        <v/>
      </c>
    </row>
    <row r="51" spans="1:12" ht="15.75" thickBot="1" x14ac:dyDescent="0.3">
      <c r="A51" s="22"/>
      <c r="B51" s="23"/>
      <c r="C51" s="43"/>
      <c r="D51" s="43"/>
      <c r="E51" s="43"/>
      <c r="F51" s="59" t="str">
        <f>+IF(OR(I50&lt;&gt;"",J50&lt;&gt;"",M50&lt;&gt;""),I50&amp;J50&amp;M50,"")</f>
        <v/>
      </c>
      <c r="G51" s="25"/>
    </row>
    <row r="52" spans="1:12" ht="15.75" thickBot="1" x14ac:dyDescent="0.3">
      <c r="A52" s="22"/>
      <c r="B52" s="43" t="s">
        <v>19</v>
      </c>
      <c r="C52" s="24"/>
      <c r="D52" s="43"/>
      <c r="E52" s="43"/>
      <c r="F52" s="52"/>
      <c r="G52" s="25" t="str">
        <f>+IF(F52="",Справочник!$E$2,"")</f>
        <v>*</v>
      </c>
      <c r="I52" s="6" t="str">
        <f>+IF(AND(F52="",$I$72=TRUE),Справочник!$E$3,"")</f>
        <v/>
      </c>
      <c r="J52" s="33"/>
      <c r="K52" s="33"/>
      <c r="L52" s="33"/>
    </row>
    <row r="53" spans="1:12" ht="15.75" thickBot="1" x14ac:dyDescent="0.3">
      <c r="A53" s="22"/>
      <c r="B53" s="23"/>
      <c r="C53" s="43"/>
      <c r="D53" s="43"/>
      <c r="E53" s="43"/>
      <c r="F53" s="59" t="str">
        <f>+IF(OR(I52&lt;&gt;"",J52&lt;&gt;"",M52&lt;&gt;""),I52&amp;J52&amp;M52,"")</f>
        <v/>
      </c>
      <c r="G53" s="25"/>
    </row>
    <row r="54" spans="1:12" ht="15.75" thickBot="1" x14ac:dyDescent="0.3">
      <c r="A54" s="22"/>
      <c r="B54" s="43" t="s">
        <v>557</v>
      </c>
      <c r="C54" s="24"/>
      <c r="D54" s="44"/>
      <c r="E54" s="44"/>
      <c r="F54" s="52"/>
      <c r="G54" s="25" t="str">
        <f>+IF(F54="",Справочник!$E$2,"")</f>
        <v>*</v>
      </c>
      <c r="I54" s="6" t="str">
        <f>+IF(AND(F54="",$I$72=TRUE),Справочник!$E$3,"")</f>
        <v/>
      </c>
    </row>
    <row r="55" spans="1:12" x14ac:dyDescent="0.25">
      <c r="A55" s="22"/>
      <c r="B55" s="23"/>
      <c r="C55" s="44"/>
      <c r="D55" s="44"/>
      <c r="E55" s="44"/>
      <c r="F55" s="59" t="str">
        <f>+IF(OR(I54&lt;&gt;"",J54&lt;&gt;"",M54&lt;&gt;""),I54&amp;J54&amp;M54,"")</f>
        <v/>
      </c>
      <c r="G55" s="25"/>
    </row>
    <row r="56" spans="1:12" x14ac:dyDescent="0.25">
      <c r="A56" s="56"/>
      <c r="B56" s="45" t="s">
        <v>20</v>
      </c>
      <c r="C56" s="46"/>
      <c r="D56" s="47"/>
      <c r="E56" s="45"/>
      <c r="F56" s="47"/>
      <c r="G56" s="48"/>
    </row>
    <row r="57" spans="1:12" ht="15.75" thickBot="1" x14ac:dyDescent="0.3">
      <c r="A57" s="22"/>
      <c r="B57" s="23"/>
      <c r="C57" s="23"/>
      <c r="D57" s="43"/>
      <c r="E57" s="43"/>
      <c r="F57" s="24"/>
      <c r="G57" s="25"/>
    </row>
    <row r="58" spans="1:12" ht="15.75" thickBot="1" x14ac:dyDescent="0.3">
      <c r="A58" s="22"/>
      <c r="B58" s="43" t="s">
        <v>17</v>
      </c>
      <c r="C58" s="23"/>
      <c r="D58" s="24"/>
      <c r="E58" s="43"/>
      <c r="F58" s="52"/>
      <c r="G58" s="25" t="str">
        <f>+IF(AND($F$54=Справочник!$M$2,F58=""),Справочник!$E$2,"")</f>
        <v/>
      </c>
      <c r="I58" s="6" t="str">
        <f>+IF(AND($F$54=Справочник!$M$2,F58="",$I$72=TRUE),Справочник!$E$3,"")</f>
        <v/>
      </c>
    </row>
    <row r="59" spans="1:12" ht="15.75" thickBot="1" x14ac:dyDescent="0.3">
      <c r="A59" s="22"/>
      <c r="B59" s="23"/>
      <c r="C59" s="23"/>
      <c r="D59" s="43"/>
      <c r="E59" s="43"/>
      <c r="F59" s="59" t="str">
        <f>+IF(OR(I58&lt;&gt;"",J58&lt;&gt;"",M58&lt;&gt;""),I58&amp;J58&amp;M58,"")</f>
        <v/>
      </c>
      <c r="G59" s="25"/>
    </row>
    <row r="60" spans="1:12" ht="15.75" thickBot="1" x14ac:dyDescent="0.3">
      <c r="A60" s="22"/>
      <c r="B60" s="43" t="s">
        <v>21</v>
      </c>
      <c r="C60" s="23"/>
      <c r="D60" s="24"/>
      <c r="E60" s="43"/>
      <c r="F60" s="52"/>
      <c r="G60" s="25" t="str">
        <f>+IF(AND($F$54=Справочник!$M$2,F60=""),Справочник!$E$2,"")</f>
        <v/>
      </c>
      <c r="I60" s="6" t="str">
        <f>+IF(AND($F$54=Справочник!$M$2,F60="",$I$72=TRUE),Справочник!$E$3,"")</f>
        <v/>
      </c>
    </row>
    <row r="61" spans="1:12" ht="15.75" thickBot="1" x14ac:dyDescent="0.3">
      <c r="A61" s="22"/>
      <c r="B61" s="23"/>
      <c r="C61" s="23"/>
      <c r="D61" s="43"/>
      <c r="E61" s="43"/>
      <c r="F61" s="59" t="str">
        <f>+IF(OR(I60&lt;&gt;"",J60&lt;&gt;"",M60&lt;&gt;""),I60&amp;J60&amp;M60,"")</f>
        <v/>
      </c>
      <c r="G61" s="25"/>
    </row>
    <row r="62" spans="1:12" ht="15.75" thickBot="1" x14ac:dyDescent="0.3">
      <c r="A62" s="22"/>
      <c r="B62" s="43" t="s">
        <v>22</v>
      </c>
      <c r="C62" s="23"/>
      <c r="D62" s="24"/>
      <c r="E62" s="43"/>
      <c r="F62" s="52"/>
      <c r="G62" s="25" t="str">
        <f>+IF(AND($F$54=Справочник!$M$2,F62=""),Справочник!$E$2,"")</f>
        <v/>
      </c>
      <c r="I62" s="6" t="str">
        <f>+IF(AND($F$54=Справочник!$M$2,F62="",$I$72=TRUE),Справочник!$E$3,"")</f>
        <v/>
      </c>
    </row>
    <row r="63" spans="1:12" x14ac:dyDescent="0.25">
      <c r="A63" s="22"/>
      <c r="B63" s="23"/>
      <c r="C63" s="23"/>
      <c r="D63" s="43"/>
      <c r="E63" s="43"/>
      <c r="F63" s="59" t="str">
        <f>+IF(OR(I62&lt;&gt;"",J62&lt;&gt;"",M62&lt;&gt;""),I62&amp;J62&amp;M62,"")</f>
        <v/>
      </c>
      <c r="G63" s="25"/>
    </row>
    <row r="64" spans="1:12" x14ac:dyDescent="0.25">
      <c r="A64" s="22"/>
      <c r="B64" s="40" t="s">
        <v>23</v>
      </c>
      <c r="C64" s="40"/>
      <c r="D64" s="40"/>
      <c r="E64" s="40"/>
      <c r="F64" s="24"/>
      <c r="G64" s="25"/>
    </row>
    <row r="65" spans="1:12" ht="15.75" thickBot="1" x14ac:dyDescent="0.3">
      <c r="A65" s="22"/>
      <c r="B65" s="40"/>
      <c r="C65" s="40"/>
      <c r="D65" s="40"/>
      <c r="E65" s="40"/>
      <c r="F65" s="24"/>
      <c r="G65" s="25"/>
    </row>
    <row r="66" spans="1:12" ht="15.75" thickBot="1" x14ac:dyDescent="0.3">
      <c r="A66" s="22"/>
      <c r="B66" s="43" t="s">
        <v>10</v>
      </c>
      <c r="C66" s="24"/>
      <c r="D66" s="43"/>
      <c r="E66" s="43"/>
      <c r="F66" s="52"/>
      <c r="G66" s="25" t="str">
        <f>+IF(F66="",Справочник!$E$2,"")</f>
        <v>*</v>
      </c>
      <c r="I66" s="6" t="str">
        <f>+IF(AND(F66="",$I$72=TRUE),Справочник!$E$3,"")</f>
        <v/>
      </c>
    </row>
    <row r="67" spans="1:12" ht="15.75" thickBot="1" x14ac:dyDescent="0.3">
      <c r="A67" s="22"/>
      <c r="B67" s="23"/>
      <c r="C67" s="43"/>
      <c r="D67" s="43"/>
      <c r="E67" s="43"/>
      <c r="F67" s="59" t="str">
        <f>+IF(OR(I66&lt;&gt;"",J66&lt;&gt;"",M66&lt;&gt;""),I66&amp;J66&amp;M66,"")</f>
        <v/>
      </c>
      <c r="G67" s="25"/>
    </row>
    <row r="68" spans="1:12" ht="15.75" thickBot="1" x14ac:dyDescent="0.3">
      <c r="A68" s="22"/>
      <c r="B68" s="43" t="s">
        <v>19</v>
      </c>
      <c r="C68" s="24"/>
      <c r="D68" s="43"/>
      <c r="E68" s="43"/>
      <c r="F68" s="52"/>
      <c r="G68" s="25" t="str">
        <f>+IF(F68="",Справочник!$E$2,"")</f>
        <v>*</v>
      </c>
      <c r="I68" s="6" t="str">
        <f>+IF(AND(F68="",$I$72=TRUE),Справочник!$E$3,"")</f>
        <v/>
      </c>
    </row>
    <row r="69" spans="1:12" ht="15.75" thickBot="1" x14ac:dyDescent="0.3">
      <c r="A69" s="22"/>
      <c r="B69" s="23"/>
      <c r="C69" s="43"/>
      <c r="D69" s="43"/>
      <c r="E69" s="43"/>
      <c r="F69" s="59" t="str">
        <f>+IF(OR(I68&lt;&gt;"",J68&lt;&gt;"",M68&lt;&gt;""),I68&amp;J68&amp;M68,"")</f>
        <v/>
      </c>
      <c r="G69" s="25"/>
    </row>
    <row r="70" spans="1:12" ht="15.75" thickBot="1" x14ac:dyDescent="0.3">
      <c r="A70" s="22"/>
      <c r="B70" s="43" t="s">
        <v>6</v>
      </c>
      <c r="C70" s="24"/>
      <c r="D70" s="43"/>
      <c r="E70" s="43"/>
      <c r="F70" s="52"/>
      <c r="G70" s="25" t="str">
        <f>+IF(F70="",Справочник!$E$2,"")</f>
        <v>*</v>
      </c>
      <c r="I70" s="6" t="str">
        <f>+IF(AND(F70="",$I$72=TRUE),Справочник!$E$3,"")</f>
        <v/>
      </c>
      <c r="J70" s="33" t="str">
        <f>+IF(AND(N(F70)=0,F70&lt;&gt;""),Справочник!$E$11,"")</f>
        <v/>
      </c>
      <c r="K70" s="33"/>
      <c r="L70" s="33"/>
    </row>
    <row r="71" spans="1:12" ht="32.25" customHeight="1" x14ac:dyDescent="0.25">
      <c r="A71" s="22"/>
      <c r="B71" s="43"/>
      <c r="C71" s="24"/>
      <c r="D71" s="43"/>
      <c r="E71" s="43"/>
      <c r="F71" s="59" t="str">
        <f>+IF(OR(I70&lt;&gt;"",J70&lt;&gt;"",M70&lt;&gt;""),I70&amp;J70&amp;M70,"")</f>
        <v/>
      </c>
      <c r="G71" s="25"/>
    </row>
    <row r="72" spans="1:12" ht="52.5" customHeight="1" thickBot="1" x14ac:dyDescent="0.3">
      <c r="A72" s="49"/>
      <c r="B72" s="50"/>
      <c r="C72" s="50"/>
      <c r="D72" s="50"/>
      <c r="E72" s="50"/>
      <c r="F72" s="50"/>
      <c r="G72" s="51"/>
      <c r="I72" s="10" t="b">
        <v>0</v>
      </c>
    </row>
  </sheetData>
  <sheetProtection password="AB12" sheet="1"/>
  <mergeCells count="1">
    <mergeCell ref="B41:F41"/>
  </mergeCells>
  <conditionalFormatting sqref="F11 F5 F7">
    <cfRule type="expression" dxfId="98" priority="24">
      <formula>IF(F6&lt;&gt;"",1,0)</formula>
    </cfRule>
  </conditionalFormatting>
  <conditionalFormatting sqref="F13">
    <cfRule type="expression" dxfId="97" priority="23">
      <formula>IF(F14&lt;&gt;"",1,0)</formula>
    </cfRule>
  </conditionalFormatting>
  <conditionalFormatting sqref="F15">
    <cfRule type="expression" dxfId="96" priority="22">
      <formula>IF(F16&lt;&gt;"",1,0)</formula>
    </cfRule>
  </conditionalFormatting>
  <conditionalFormatting sqref="F20">
    <cfRule type="expression" dxfId="95" priority="21">
      <formula>IF(F21&lt;&gt;"",1,0)</formula>
    </cfRule>
  </conditionalFormatting>
  <conditionalFormatting sqref="F22">
    <cfRule type="expression" dxfId="94" priority="20">
      <formula>IF(F23&lt;&gt;"",1,0)</formula>
    </cfRule>
  </conditionalFormatting>
  <conditionalFormatting sqref="F26">
    <cfRule type="expression" dxfId="93" priority="19">
      <formula>IF(F27&lt;&gt;"",1,0)</formula>
    </cfRule>
  </conditionalFormatting>
  <conditionalFormatting sqref="F28">
    <cfRule type="expression" dxfId="92" priority="18">
      <formula>IF(F29&lt;&gt;"",1,0)</formula>
    </cfRule>
  </conditionalFormatting>
  <conditionalFormatting sqref="F30">
    <cfRule type="expression" dxfId="91" priority="17">
      <formula>IF(F31&lt;&gt;"",1,0)</formula>
    </cfRule>
  </conditionalFormatting>
  <conditionalFormatting sqref="F35">
    <cfRule type="expression" dxfId="90" priority="16">
      <formula>IF(F36&lt;&gt;"",1,0)</formula>
    </cfRule>
  </conditionalFormatting>
  <conditionalFormatting sqref="F37">
    <cfRule type="expression" dxfId="89" priority="15">
      <formula>IF(F38&lt;&gt;"",1,0)</formula>
    </cfRule>
  </conditionalFormatting>
  <conditionalFormatting sqref="F39">
    <cfRule type="expression" dxfId="88" priority="14">
      <formula>IF(F40&lt;&gt;"",1,0)</formula>
    </cfRule>
  </conditionalFormatting>
  <conditionalFormatting sqref="F42">
    <cfRule type="expression" dxfId="87" priority="13">
      <formula>IF(F43&lt;&gt;"",1,0)</formula>
    </cfRule>
  </conditionalFormatting>
  <conditionalFormatting sqref="F50">
    <cfRule type="expression" dxfId="86" priority="12">
      <formula>IF(F51&lt;&gt;"",1,0)</formula>
    </cfRule>
  </conditionalFormatting>
  <conditionalFormatting sqref="F52">
    <cfRule type="expression" dxfId="85" priority="11">
      <formula>IF(F53&lt;&gt;"",1,0)</formula>
    </cfRule>
  </conditionalFormatting>
  <conditionalFormatting sqref="F68">
    <cfRule type="expression" dxfId="84" priority="6">
      <formula>IF(F69&lt;&gt;"",1,0)</formula>
    </cfRule>
  </conditionalFormatting>
  <conditionalFormatting sqref="F66">
    <cfRule type="expression" dxfId="83" priority="7">
      <formula>IF(F67&lt;&gt;"",1,0)</formula>
    </cfRule>
  </conditionalFormatting>
  <conditionalFormatting sqref="F70">
    <cfRule type="expression" dxfId="82" priority="5">
      <formula>IF(F71&lt;&gt;"",1,0)</formula>
    </cfRule>
  </conditionalFormatting>
  <conditionalFormatting sqref="F3">
    <cfRule type="expression" dxfId="81" priority="48">
      <formula>IF(F$4&lt;&gt;"",1,0)</formula>
    </cfRule>
  </conditionalFormatting>
  <conditionalFormatting sqref="F58">
    <cfRule type="expression" dxfId="80" priority="4">
      <formula>IF(F59&lt;&gt;"",1,0)</formula>
    </cfRule>
  </conditionalFormatting>
  <conditionalFormatting sqref="F60">
    <cfRule type="expression" dxfId="79" priority="3">
      <formula>IF(F61&lt;&gt;"",1,0)</formula>
    </cfRule>
  </conditionalFormatting>
  <conditionalFormatting sqref="F62">
    <cfRule type="expression" dxfId="78" priority="2">
      <formula>IF(F63&lt;&gt;"",1,0)</formula>
    </cfRule>
  </conditionalFormatting>
  <conditionalFormatting sqref="F54">
    <cfRule type="expression" dxfId="77" priority="1">
      <formula>IF(F55&lt;&gt;"",1,0)</formula>
    </cfRule>
  </conditionalFormatting>
  <dataValidations count="3">
    <dataValidation allowBlank="1" showInputMessage="1" showErrorMessage="1" prompt="Сведения о каждом аудиторе, входящем в минимальное кол-во аудиторов, необходимых для подтверждения соответствия аудиторской организации на финансовом рынке условиям, установленным пп. 1–4 ч. 2 ст. 5.3 Федерального закона «Об аудиторской деятельности»" sqref="B44"/>
    <dataValidation type="list" allowBlank="1" showInputMessage="1" showErrorMessage="1" sqref="F54 F42">
      <formula1>ДаНет</formula1>
    </dataValidation>
    <dataValidation type="list" allowBlank="1" showInputMessage="1" showErrorMessage="1" sqref="F22">
      <formula1>Субъект_РФ</formula1>
    </dataValidation>
  </dataValidations>
  <hyperlinks>
    <hyperlink ref="B44" location="'Инф-я об аудиторАХ на ФР'!A1" display="Информация об аудиторах на финансовом рынке (лист 2)"/>
    <hyperlink ref="B46" location="'Опись документов'!A1" display="опись документов"/>
  </hyperlinks>
  <pageMargins left="0.7" right="0.7" top="0.75" bottom="0.75" header="0.3" footer="0.3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print="0" autoFill="0" autoLine="0" autoPict="0">
                <anchor>
                  <from>
                    <xdr:col>1</xdr:col>
                    <xdr:colOff>104775</xdr:colOff>
                    <xdr:row>71</xdr:row>
                    <xdr:rowOff>285750</xdr:rowOff>
                  </from>
                  <to>
                    <xdr:col>1</xdr:col>
                    <xdr:colOff>3629025</xdr:colOff>
                    <xdr:row>71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lessThanOrEqual" allowBlank="1" showInputMessage="1" showErrorMessage="1">
          <x14:formula1>
            <xm:f>Справочник!$I$4</xm:f>
          </x14:formula1>
          <xm:sqref>F60</xm:sqref>
        </x14:dataValidation>
        <x14:dataValidation type="date" operator="lessThanOrEqual" allowBlank="1" showInputMessage="1" showErrorMessage="1">
          <x14:formula1>
            <xm:f>Справочник!I4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B301"/>
  <sheetViews>
    <sheetView workbookViewId="0">
      <selection activeCell="M17" sqref="M17"/>
    </sheetView>
  </sheetViews>
  <sheetFormatPr defaultRowHeight="15" x14ac:dyDescent="0.25"/>
  <cols>
    <col min="1" max="1" width="8.7109375" style="14" bestFit="1" customWidth="1"/>
    <col min="2" max="2" width="41.5703125" style="14" customWidth="1"/>
    <col min="3" max="3" width="36.85546875" style="14" customWidth="1"/>
    <col min="4" max="5" width="29" style="14" customWidth="1"/>
    <col min="6" max="6" width="17.42578125" style="14" customWidth="1"/>
    <col min="7" max="7" width="27.28515625" style="14" customWidth="1"/>
    <col min="8" max="8" width="29.85546875" style="14" customWidth="1"/>
    <col min="9" max="9" width="48.42578125" style="14" customWidth="1"/>
    <col min="10" max="10" width="30.85546875" style="14" customWidth="1"/>
    <col min="11" max="12" width="27.5703125" style="14" customWidth="1"/>
    <col min="13" max="13" width="27.5703125" style="70" customWidth="1"/>
    <col min="14" max="14" width="27.5703125" style="71" customWidth="1"/>
    <col min="15" max="15" width="27.5703125" style="14" customWidth="1"/>
    <col min="16" max="16" width="28" style="14" customWidth="1"/>
    <col min="17" max="17" width="50.28515625" style="71" customWidth="1"/>
    <col min="18" max="18" width="20.5703125" style="14" customWidth="1"/>
    <col min="19" max="19" width="29.42578125" style="14" customWidth="1"/>
    <col min="20" max="20" width="77" style="4" customWidth="1"/>
    <col min="21" max="21" width="28.7109375" style="4" hidden="1" customWidth="1"/>
    <col min="22" max="22" width="32.5703125" hidden="1" customWidth="1"/>
    <col min="23" max="23" width="13.7109375" hidden="1" customWidth="1"/>
    <col min="24" max="24" width="13.5703125" hidden="1" customWidth="1"/>
    <col min="25" max="25" width="12.140625" hidden="1" customWidth="1"/>
    <col min="26" max="26" width="12.5703125" hidden="1" customWidth="1"/>
    <col min="27" max="27" width="15.5703125" hidden="1" customWidth="1"/>
    <col min="28" max="28" width="18.5703125" hidden="1" customWidth="1"/>
    <col min="29" max="29" width="21.140625" hidden="1" customWidth="1"/>
    <col min="30" max="32" width="16.140625" hidden="1" customWidth="1"/>
    <col min="33" max="33" width="17.85546875" hidden="1" customWidth="1"/>
    <col min="34" max="34" width="20" hidden="1" customWidth="1"/>
    <col min="35" max="35" width="15.42578125" hidden="1" customWidth="1"/>
    <col min="36" max="37" width="14.42578125" hidden="1" customWidth="1"/>
    <col min="38" max="38" width="43.140625" hidden="1" customWidth="1"/>
    <col min="39" max="40" width="14.42578125" hidden="1" customWidth="1"/>
    <col min="41" max="41" width="47.140625" hidden="1" customWidth="1"/>
    <col min="42" max="42" width="14.42578125" hidden="1" customWidth="1"/>
    <col min="43" max="43" width="20.28515625" hidden="1" customWidth="1"/>
    <col min="44" max="44" width="9.140625" hidden="1" customWidth="1"/>
    <col min="45" max="45" width="31.140625" hidden="1" customWidth="1"/>
    <col min="46" max="46" width="43.5703125" hidden="1" customWidth="1"/>
    <col min="47" max="47" width="42.7109375" hidden="1" customWidth="1"/>
    <col min="48" max="48" width="26.140625" hidden="1" customWidth="1"/>
    <col min="49" max="49" width="16" hidden="1" customWidth="1"/>
    <col min="50" max="50" width="9.140625" hidden="1" customWidth="1"/>
  </cols>
  <sheetData>
    <row r="1" spans="1:54" ht="90" x14ac:dyDescent="0.25">
      <c r="A1" s="72" t="s">
        <v>513</v>
      </c>
      <c r="B1" s="77" t="s">
        <v>612</v>
      </c>
      <c r="C1" s="72" t="s">
        <v>255</v>
      </c>
      <c r="D1" s="72" t="s">
        <v>253</v>
      </c>
      <c r="E1" s="72" t="s">
        <v>254</v>
      </c>
      <c r="F1" s="72" t="s">
        <v>11</v>
      </c>
      <c r="G1" s="72" t="s">
        <v>12</v>
      </c>
      <c r="H1" s="85" t="s">
        <v>13</v>
      </c>
      <c r="I1" s="86" t="s">
        <v>527</v>
      </c>
      <c r="J1" s="87" t="s">
        <v>526</v>
      </c>
      <c r="K1" s="87" t="s">
        <v>559</v>
      </c>
      <c r="L1" s="87" t="s">
        <v>560</v>
      </c>
      <c r="M1" s="88" t="s">
        <v>14</v>
      </c>
      <c r="N1" s="89" t="s">
        <v>15</v>
      </c>
      <c r="O1" s="85" t="s">
        <v>34</v>
      </c>
      <c r="P1" s="86" t="s">
        <v>16</v>
      </c>
      <c r="Q1" s="90" t="s">
        <v>4</v>
      </c>
      <c r="R1" s="73" t="s">
        <v>6</v>
      </c>
      <c r="S1" s="73" t="s">
        <v>8</v>
      </c>
      <c r="T1" s="74" t="s">
        <v>532</v>
      </c>
      <c r="U1" s="74" t="s">
        <v>617</v>
      </c>
      <c r="V1" s="2" t="s">
        <v>547</v>
      </c>
      <c r="W1" s="2" t="s">
        <v>535</v>
      </c>
      <c r="X1" s="2" t="s">
        <v>536</v>
      </c>
      <c r="Y1" s="2" t="s">
        <v>537</v>
      </c>
      <c r="Z1" s="2" t="s">
        <v>538</v>
      </c>
      <c r="AA1" s="2" t="s">
        <v>539</v>
      </c>
      <c r="AB1" s="2" t="s">
        <v>540</v>
      </c>
      <c r="AC1" s="2" t="s">
        <v>541</v>
      </c>
      <c r="AD1" s="2" t="s">
        <v>542</v>
      </c>
      <c r="AE1" s="2" t="s">
        <v>619</v>
      </c>
      <c r="AF1" s="2" t="s">
        <v>620</v>
      </c>
      <c r="AG1" s="2" t="s">
        <v>543</v>
      </c>
      <c r="AH1" s="2" t="s">
        <v>544</v>
      </c>
      <c r="AI1" s="2" t="s">
        <v>545</v>
      </c>
      <c r="AJ1" s="2" t="s">
        <v>546</v>
      </c>
      <c r="AK1" s="2" t="s">
        <v>613</v>
      </c>
      <c r="AL1" s="63" t="s">
        <v>600</v>
      </c>
      <c r="AM1" s="68" t="s">
        <v>601</v>
      </c>
      <c r="AN1" s="68" t="s">
        <v>602</v>
      </c>
      <c r="AO1" s="68" t="s">
        <v>611</v>
      </c>
      <c r="AP1" s="68" t="s">
        <v>606</v>
      </c>
      <c r="AQ1" s="13" t="s">
        <v>528</v>
      </c>
      <c r="AR1" s="13" t="s">
        <v>529</v>
      </c>
      <c r="AS1" s="13" t="s">
        <v>530</v>
      </c>
      <c r="AT1" s="13" t="s">
        <v>531</v>
      </c>
      <c r="AU1" s="13" t="s">
        <v>552</v>
      </c>
      <c r="AV1" s="2" t="s">
        <v>548</v>
      </c>
      <c r="AW1" s="2" t="s">
        <v>614</v>
      </c>
      <c r="AX1" s="2" t="s">
        <v>615</v>
      </c>
    </row>
    <row r="2" spans="1:54" x14ac:dyDescent="0.25">
      <c r="A2" s="75"/>
      <c r="B2" s="75"/>
      <c r="C2" s="75"/>
      <c r="D2" s="75"/>
      <c r="E2" s="75"/>
      <c r="F2" s="76"/>
      <c r="G2" s="75"/>
      <c r="H2" s="75"/>
      <c r="I2" s="75"/>
      <c r="J2" s="78"/>
      <c r="K2" s="75"/>
      <c r="L2" s="76"/>
      <c r="M2" s="79"/>
      <c r="N2" s="81"/>
      <c r="O2" s="75"/>
      <c r="P2" s="75"/>
      <c r="Q2" s="91"/>
      <c r="S2" s="80"/>
      <c r="T2" s="16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" s="16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" s="15" t="str">
        <f>+IF(AND(Таблица2[№п/п]&lt;&gt;"",Таблица2[Имя]=""),1,"")</f>
        <v/>
      </c>
      <c r="Y2" s="15" t="str">
        <f>+IF(AND(Таблица2[№п/п]&lt;&gt;"",Таблица2[Дата рождения]=""),1,"")</f>
        <v/>
      </c>
      <c r="Z2" s="15" t="str">
        <f>+IF(AND(Таблица2[№п/п]&lt;&gt;"",Таблица2[Место рождения]=""),1,"")</f>
        <v/>
      </c>
      <c r="AA2" s="15" t="str">
        <f>+IF(AND(Таблица2[№п/п]&lt;&gt;"",Таблица2[Гражданство (выбор страны)]=""),1,"")</f>
        <v/>
      </c>
      <c r="AB2" s="15" t="str">
        <f>+IF(AND(Таблица2[№п/п]&lt;&gt;"",Таблица2[Наименование документа, удостоверяющего личность]=""),1,"")</f>
        <v/>
      </c>
      <c r="AC2" s="15" t="str">
        <f>+IF(AND(Таблица2[№п/п]&lt;&gt;"",Таблица2[Серия (при наличии) и номер документа, удостоверяющего личность]=""),1,"")</f>
        <v/>
      </c>
      <c r="AD2" s="15" t="str">
        <f>+IF(AND(Таблица2[№п/п]&lt;&gt;"",Таблица2[Наименование органа, выдавшего документ, удостоверяющий личность]=""),1,"")</f>
        <v/>
      </c>
      <c r="AE2" s="15" t="str">
        <f>+IF(AND(Таблица2[№п/п]&lt;&gt;"",Таблица2[СНИЛС]=""),1,"")</f>
        <v/>
      </c>
      <c r="AF2" s="15" t="str">
        <f>+IF(AND(Таблица2[№п/п]&lt;&gt;"",Таблица2[ИНН]=""),1,"")</f>
        <v/>
      </c>
      <c r="AG2" s="15" t="str">
        <f>+IF(AND(Таблица2[№п/п]&lt;&gt;"",Таблица2[Дата выдачи документа, удостоверяющего личность]=""),1,"")</f>
        <v/>
      </c>
      <c r="AH2" s="15" t="str">
        <f>+IF(AND(Таблица2[№п/п]&lt;&gt;"",Таблица2[Субъект РФ]=""),1,"")</f>
        <v/>
      </c>
      <c r="AI2" s="15" t="str">
        <f>+IF(AND(Таблица2[№п/п]&lt;&gt;"",Таблица2[Адрес регистрации по месту жительства]=""),1,"")</f>
        <v/>
      </c>
      <c r="AJ2" s="15" t="str">
        <f>+IF(AND(Таблица2[№п/п]&lt;&gt;"",Таблица2[Основной регистрационный номер записи в реестре аудиторов и аудиторских организаций саморегулируемой организации аудиторов (ОРНЗ)]=""),1,"")</f>
        <v/>
      </c>
      <c r="AK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" s="6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" s="6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" s="6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" s="65" t="str">
        <f>+IF((Таблица2[@ в графе мэйл
1- true
0 - false]+Таблица2[. в графе мэйл
1- true
0 - false])&gt;0,Справочник!$E$17,"")</f>
        <v/>
      </c>
      <c r="AP2" s="6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" s="6" t="str">
        <f ca="1">+IF(AND(Таблица2[Дата рождения]&lt;&gt;"",Таблица2[Дата рождения]&gt;Справочник!$I$4),Справочник!$E$14,"")</f>
        <v/>
      </c>
      <c r="AS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(ОРНЗ)])&lt;&gt;11),Справочник!E10,"")</f>
        <v/>
      </c>
      <c r="AU2" s="6" t="str">
        <f>+IF(AND(Таблица2[ИНН]&lt;&gt;"",LEN(Таблица2[ИНН])&lt;&gt;12),Справочник!$E$8,"")</f>
        <v/>
      </c>
      <c r="AV2" s="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" s="6" t="str">
        <f>IFERROR(IF(AND(Таблица2[СНИЛС]="",_xlfn.NUMBERVALUE(Таблица2[СНИЛС])),Справочник!$E$11,""),Справочник!$E$11)</f>
        <v/>
      </c>
      <c r="AX2" s="6" t="str">
        <f>+IF(AND(Таблица2[СНИЛС]&lt;&gt;"",LEN(Таблица2[СНИЛС])&lt;&gt;11),Справочник!E19,"")</f>
        <v/>
      </c>
      <c r="BB2" s="82"/>
    </row>
    <row r="3" spans="1:54" x14ac:dyDescent="0.25">
      <c r="A3" s="92"/>
      <c r="B3" s="92"/>
      <c r="D3" s="75"/>
      <c r="E3" s="93"/>
      <c r="F3" s="75"/>
      <c r="G3" s="75"/>
      <c r="H3" s="75"/>
      <c r="I3" s="75"/>
      <c r="J3" s="78"/>
      <c r="K3" s="75"/>
      <c r="L3" s="75"/>
      <c r="M3" s="79"/>
      <c r="N3" s="91"/>
      <c r="O3" s="75"/>
      <c r="P3" s="75"/>
      <c r="Q3" s="91"/>
      <c r="S3" s="80"/>
      <c r="T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" s="15"/>
      <c r="Y3" s="15"/>
      <c r="Z3" s="15"/>
      <c r="AA3" s="15"/>
      <c r="AB3" s="15"/>
      <c r="AC3" s="15"/>
      <c r="AD3" s="15"/>
      <c r="AE3" s="15" t="str">
        <f>+IF(AND(Таблица2[№п/п]&lt;&gt;"",Таблица2[СНИЛС]=""),1,"")</f>
        <v/>
      </c>
      <c r="AF3" s="15" t="str">
        <f>+IF(AND(Таблица2[№п/п]&lt;&gt;"",Таблица2[ИНН]=""),1,"")</f>
        <v/>
      </c>
      <c r="AG3" s="15"/>
      <c r="AH3" s="15"/>
      <c r="AI3" s="15"/>
      <c r="AJ3" s="15"/>
      <c r="AK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" s="66" t="str">
        <f>+IF((Таблица2[@ в графе мэйл
1- true
0 - false]+Таблица2[. в графе мэйл
1- true
0 - false])&gt;0,Справочник!$E$17,"")</f>
        <v/>
      </c>
      <c r="AP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" s="6" t="str">
        <f ca="1">+IF(AND(Таблица2[Дата рождения]&lt;&gt;"",Таблица2[Дата рождения]&gt;Справочник!$I$4),Справочник!$E$14,"")</f>
        <v/>
      </c>
      <c r="AS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(ОРНЗ)])&lt;&gt;11),Справочник!E11,"")</f>
        <v/>
      </c>
      <c r="AU3" s="6" t="str">
        <f>+IF(AND(Таблица2[ИНН]&lt;&gt;"",LEN(Таблица2[ИНН])&lt;&gt;12),Справочник!$E$8,"")</f>
        <v/>
      </c>
      <c r="AV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" s="96" t="str">
        <f>IFERROR(IF(AND(Таблица2[СНИЛС]="",_xlfn.NUMBERVALUE(Таблица2[СНИЛС])),Справочник!$E$11,""),Справочник!$E$11)</f>
        <v/>
      </c>
      <c r="AX3" s="6" t="str">
        <f>+IF(AND(Таблица2[СНИЛС]&lt;&gt;"",LEN(Таблица2[СНИЛС])&lt;&gt;11),Справочник!E20,"")</f>
        <v/>
      </c>
    </row>
    <row r="4" spans="1:54" x14ac:dyDescent="0.25">
      <c r="A4" s="92"/>
      <c r="B4" s="92"/>
      <c r="D4" s="75"/>
      <c r="E4" s="93"/>
      <c r="F4" s="75"/>
      <c r="G4" s="75"/>
      <c r="H4" s="75"/>
      <c r="I4" s="75"/>
      <c r="J4" s="78"/>
      <c r="K4" s="75"/>
      <c r="L4" s="75"/>
      <c r="M4" s="79"/>
      <c r="N4" s="91"/>
      <c r="O4" s="75"/>
      <c r="P4" s="75"/>
      <c r="Q4" s="91"/>
      <c r="S4" s="80"/>
      <c r="T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" s="15"/>
      <c r="Y4" s="15"/>
      <c r="Z4" s="15"/>
      <c r="AA4" s="15"/>
      <c r="AB4" s="15"/>
      <c r="AC4" s="15"/>
      <c r="AD4" s="15"/>
      <c r="AE4" s="15" t="str">
        <f>+IF(AND(Таблица2[№п/п]&lt;&gt;"",Таблица2[СНИЛС]=""),1,"")</f>
        <v/>
      </c>
      <c r="AF4" s="15" t="str">
        <f>+IF(AND(Таблица2[№п/п]&lt;&gt;"",Таблица2[ИНН]=""),1,"")</f>
        <v/>
      </c>
      <c r="AG4" s="15"/>
      <c r="AH4" s="15"/>
      <c r="AI4" s="15"/>
      <c r="AJ4" s="15"/>
      <c r="AK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" s="66" t="str">
        <f>+IF((Таблица2[@ в графе мэйл
1- true
0 - false]+Таблица2[. в графе мэйл
1- true
0 - false])&gt;0,Справочник!$E$17,"")</f>
        <v/>
      </c>
      <c r="AP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" s="6" t="str">
        <f ca="1">+IF(AND(Таблица2[Дата рождения]&lt;&gt;"",Таблица2[Дата рождения]&gt;Справочник!$I$4),Справочник!$E$14,"")</f>
        <v/>
      </c>
      <c r="AS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(ОРНЗ)])&lt;&gt;11),Справочник!E12,"")</f>
        <v/>
      </c>
      <c r="AU4" s="6" t="str">
        <f>+IF(AND(Таблица2[ИНН]&lt;&gt;"",LEN(Таблица2[ИНН])&lt;&gt;12),Справочник!$E$8,"")</f>
        <v/>
      </c>
      <c r="AV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" s="96" t="str">
        <f>IFERROR(IF(AND(Таблица2[СНИЛС]="",_xlfn.NUMBERVALUE(Таблица2[СНИЛС])),Справочник!$E$11,""),Справочник!$E$11)</f>
        <v/>
      </c>
      <c r="AX4" s="6" t="str">
        <f>+IF(AND(Таблица2[СНИЛС]&lt;&gt;"",LEN(Таблица2[СНИЛС])&lt;&gt;11),Справочник!E21,"")</f>
        <v/>
      </c>
    </row>
    <row r="5" spans="1:54" x14ac:dyDescent="0.25">
      <c r="A5" s="92"/>
      <c r="B5" s="92"/>
      <c r="D5" s="75"/>
      <c r="E5" s="93"/>
      <c r="F5" s="75"/>
      <c r="G5" s="75"/>
      <c r="H5" s="75"/>
      <c r="I5" s="75"/>
      <c r="J5" s="78"/>
      <c r="K5" s="75"/>
      <c r="L5" s="75"/>
      <c r="M5" s="79"/>
      <c r="N5" s="91"/>
      <c r="O5" s="75"/>
      <c r="P5" s="75"/>
      <c r="Q5" s="91"/>
      <c r="S5" s="80"/>
      <c r="T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" s="15"/>
      <c r="Y5" s="15"/>
      <c r="Z5" s="15"/>
      <c r="AA5" s="15"/>
      <c r="AB5" s="15"/>
      <c r="AC5" s="15"/>
      <c r="AD5" s="15"/>
      <c r="AE5" s="15" t="str">
        <f>+IF(AND(Таблица2[№п/п]&lt;&gt;"",Таблица2[СНИЛС]=""),1,"")</f>
        <v/>
      </c>
      <c r="AF5" s="15" t="str">
        <f>+IF(AND(Таблица2[№п/п]&lt;&gt;"",Таблица2[ИНН]=""),1,"")</f>
        <v/>
      </c>
      <c r="AG5" s="15"/>
      <c r="AH5" s="15"/>
      <c r="AI5" s="15"/>
      <c r="AJ5" s="15"/>
      <c r="AK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" s="66" t="str">
        <f>+IF((Таблица2[@ в графе мэйл
1- true
0 - false]+Таблица2[. в графе мэйл
1- true
0 - false])&gt;0,Справочник!$E$17,"")</f>
        <v/>
      </c>
      <c r="AP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" s="6" t="str">
        <f ca="1">+IF(AND(Таблица2[Дата рождения]&lt;&gt;"",Таблица2[Дата рождения]&gt;Справочник!$I$4),Справочник!$E$14,"")</f>
        <v/>
      </c>
      <c r="AS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(ОРНЗ)])&lt;&gt;11),Справочник!E13,"")</f>
        <v/>
      </c>
      <c r="AU5" s="6" t="str">
        <f>+IF(AND(Таблица2[ИНН]&lt;&gt;"",LEN(Таблица2[ИНН])&lt;&gt;12),Справочник!$E$8,"")</f>
        <v/>
      </c>
      <c r="AV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" s="96" t="str">
        <f>IFERROR(IF(AND(Таблица2[СНИЛС]="",_xlfn.NUMBERVALUE(Таблица2[СНИЛС])),Справочник!$E$11,""),Справочник!$E$11)</f>
        <v/>
      </c>
      <c r="AX5" s="6" t="str">
        <f>+IF(AND(Таблица2[СНИЛС]&lt;&gt;"",LEN(Таблица2[СНИЛС])&lt;&gt;11),Справочник!E22,"")</f>
        <v/>
      </c>
    </row>
    <row r="6" spans="1:54" x14ac:dyDescent="0.25">
      <c r="A6" s="92"/>
      <c r="B6" s="92"/>
      <c r="D6" s="75"/>
      <c r="E6" s="93"/>
      <c r="F6" s="75"/>
      <c r="G6" s="75"/>
      <c r="H6" s="75"/>
      <c r="I6" s="75"/>
      <c r="J6" s="78"/>
      <c r="K6" s="75"/>
      <c r="L6" s="75"/>
      <c r="M6" s="79"/>
      <c r="N6" s="91"/>
      <c r="O6" s="75"/>
      <c r="P6" s="75"/>
      <c r="Q6" s="91"/>
      <c r="S6" s="80"/>
      <c r="T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" s="15"/>
      <c r="Y6" s="15"/>
      <c r="Z6" s="15"/>
      <c r="AA6" s="15"/>
      <c r="AB6" s="15"/>
      <c r="AC6" s="15"/>
      <c r="AD6" s="15"/>
      <c r="AE6" s="15" t="str">
        <f>+IF(AND(Таблица2[№п/п]&lt;&gt;"",Таблица2[СНИЛС]=""),1,"")</f>
        <v/>
      </c>
      <c r="AF6" s="15" t="str">
        <f>+IF(AND(Таблица2[№п/п]&lt;&gt;"",Таблица2[ИНН]=""),1,"")</f>
        <v/>
      </c>
      <c r="AG6" s="15"/>
      <c r="AH6" s="15"/>
      <c r="AI6" s="15"/>
      <c r="AJ6" s="15"/>
      <c r="AK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" s="66" t="str">
        <f>+IF((Таблица2[@ в графе мэйл
1- true
0 - false]+Таблица2[. в графе мэйл
1- true
0 - false])&gt;0,Справочник!$E$17,"")</f>
        <v/>
      </c>
      <c r="AP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" s="6" t="str">
        <f ca="1">+IF(AND(Таблица2[Дата рождения]&lt;&gt;"",Таблица2[Дата рождения]&gt;Справочник!$I$4),Справочник!$E$14,"")</f>
        <v/>
      </c>
      <c r="AS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(ОРНЗ)])&lt;&gt;11),Справочник!E14,"")</f>
        <v/>
      </c>
      <c r="AU6" s="6" t="str">
        <f>+IF(AND(Таблица2[ИНН]&lt;&gt;"",LEN(Таблица2[ИНН])&lt;&gt;12),Справочник!$E$8,"")</f>
        <v/>
      </c>
      <c r="AV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" s="96" t="str">
        <f>IFERROR(IF(AND(Таблица2[СНИЛС]="",_xlfn.NUMBERVALUE(Таблица2[СНИЛС])),Справочник!$E$11,""),Справочник!$E$11)</f>
        <v/>
      </c>
      <c r="AX6" s="6" t="str">
        <f>+IF(AND(Таблица2[СНИЛС]&lt;&gt;"",LEN(Таблица2[СНИЛС])&lt;&gt;11),Справочник!E23,"")</f>
        <v/>
      </c>
    </row>
    <row r="7" spans="1:54" x14ac:dyDescent="0.25">
      <c r="A7" s="92"/>
      <c r="B7" s="92"/>
      <c r="D7" s="75"/>
      <c r="E7" s="93"/>
      <c r="F7" s="75"/>
      <c r="G7" s="75"/>
      <c r="H7" s="75"/>
      <c r="I7" s="75"/>
      <c r="J7" s="78"/>
      <c r="K7" s="75"/>
      <c r="L7" s="75"/>
      <c r="M7" s="79"/>
      <c r="N7" s="91"/>
      <c r="O7" s="75"/>
      <c r="P7" s="75"/>
      <c r="Q7" s="91"/>
      <c r="S7" s="80"/>
      <c r="T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" s="15"/>
      <c r="Y7" s="15"/>
      <c r="Z7" s="15"/>
      <c r="AA7" s="15"/>
      <c r="AB7" s="15"/>
      <c r="AC7" s="15"/>
      <c r="AD7" s="15"/>
      <c r="AE7" s="15" t="str">
        <f>+IF(AND(Таблица2[№п/п]&lt;&gt;"",Таблица2[СНИЛС]=""),1,"")</f>
        <v/>
      </c>
      <c r="AF7" s="15" t="str">
        <f>+IF(AND(Таблица2[№п/п]&lt;&gt;"",Таблица2[ИНН]=""),1,"")</f>
        <v/>
      </c>
      <c r="AG7" s="15"/>
      <c r="AH7" s="15"/>
      <c r="AI7" s="15"/>
      <c r="AJ7" s="15"/>
      <c r="AK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" s="66" t="str">
        <f>+IF((Таблица2[@ в графе мэйл
1- true
0 - false]+Таблица2[. в графе мэйл
1- true
0 - false])&gt;0,Справочник!$E$17,"")</f>
        <v/>
      </c>
      <c r="AP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" s="6" t="str">
        <f ca="1">+IF(AND(Таблица2[Дата рождения]&lt;&gt;"",Таблица2[Дата рождения]&gt;Справочник!$I$4),Справочник!$E$14,"")</f>
        <v/>
      </c>
      <c r="AS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(ОРНЗ)])&lt;&gt;11),Справочник!E15,"")</f>
        <v/>
      </c>
      <c r="AU7" s="6" t="str">
        <f>+IF(AND(Таблица2[ИНН]&lt;&gt;"",LEN(Таблица2[ИНН])&lt;&gt;12),Справочник!$E$8,"")</f>
        <v/>
      </c>
      <c r="AV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" s="96" t="str">
        <f>IFERROR(IF(AND(Таблица2[СНИЛС]="",_xlfn.NUMBERVALUE(Таблица2[СНИЛС])),Справочник!$E$11,""),Справочник!$E$11)</f>
        <v/>
      </c>
      <c r="AX7" s="6" t="str">
        <f>+IF(AND(Таблица2[СНИЛС]&lt;&gt;"",LEN(Таблица2[СНИЛС])&lt;&gt;11),Справочник!E24,"")</f>
        <v/>
      </c>
    </row>
    <row r="8" spans="1:54" x14ac:dyDescent="0.25">
      <c r="A8" s="92"/>
      <c r="B8" s="92"/>
      <c r="D8" s="75"/>
      <c r="E8" s="93"/>
      <c r="F8" s="75"/>
      <c r="G8" s="75"/>
      <c r="H8" s="75"/>
      <c r="I8" s="75"/>
      <c r="J8" s="78"/>
      <c r="K8" s="75"/>
      <c r="L8" s="75"/>
      <c r="M8" s="79"/>
      <c r="N8" s="91"/>
      <c r="O8" s="75"/>
      <c r="P8" s="75"/>
      <c r="Q8" s="91"/>
      <c r="S8" s="80"/>
      <c r="T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" s="15"/>
      <c r="Y8" s="15"/>
      <c r="Z8" s="15"/>
      <c r="AA8" s="15"/>
      <c r="AB8" s="15"/>
      <c r="AC8" s="15"/>
      <c r="AD8" s="15"/>
      <c r="AE8" s="15" t="str">
        <f>+IF(AND(Таблица2[№п/п]&lt;&gt;"",Таблица2[СНИЛС]=""),1,"")</f>
        <v/>
      </c>
      <c r="AF8" s="15" t="str">
        <f>+IF(AND(Таблица2[№п/п]&lt;&gt;"",Таблица2[ИНН]=""),1,"")</f>
        <v/>
      </c>
      <c r="AG8" s="15"/>
      <c r="AH8" s="15"/>
      <c r="AI8" s="15"/>
      <c r="AJ8" s="15"/>
      <c r="AK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" s="66" t="str">
        <f>+IF((Таблица2[@ в графе мэйл
1- true
0 - false]+Таблица2[. в графе мэйл
1- true
0 - false])&gt;0,Справочник!$E$17,"")</f>
        <v/>
      </c>
      <c r="AP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" s="6" t="str">
        <f ca="1">+IF(AND(Таблица2[Дата рождения]&lt;&gt;"",Таблица2[Дата рождения]&gt;Справочник!$I$4),Справочник!$E$14,"")</f>
        <v/>
      </c>
      <c r="AS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(ОРНЗ)])&lt;&gt;11),Справочник!E16,"")</f>
        <v/>
      </c>
      <c r="AU8" s="6" t="str">
        <f>+IF(AND(Таблица2[ИНН]&lt;&gt;"",LEN(Таблица2[ИНН])&lt;&gt;12),Справочник!$E$8,"")</f>
        <v/>
      </c>
      <c r="AV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" s="96" t="str">
        <f>IFERROR(IF(AND(Таблица2[СНИЛС]="",_xlfn.NUMBERVALUE(Таблица2[СНИЛС])),Справочник!$E$11,""),Справочник!$E$11)</f>
        <v/>
      </c>
      <c r="AX8" s="6" t="str">
        <f>+IF(AND(Таблица2[СНИЛС]&lt;&gt;"",LEN(Таблица2[СНИЛС])&lt;&gt;11),Справочник!E25,"")</f>
        <v/>
      </c>
    </row>
    <row r="9" spans="1:54" x14ac:dyDescent="0.25">
      <c r="A9" s="92"/>
      <c r="B9" s="92"/>
      <c r="D9" s="75"/>
      <c r="E9" s="93"/>
      <c r="F9" s="75"/>
      <c r="G9" s="75"/>
      <c r="H9" s="75"/>
      <c r="I9" s="75"/>
      <c r="J9" s="78"/>
      <c r="K9" s="75"/>
      <c r="L9" s="75"/>
      <c r="M9" s="79"/>
      <c r="N9" s="91"/>
      <c r="O9" s="75"/>
      <c r="P9" s="75"/>
      <c r="Q9" s="91"/>
      <c r="S9" s="80"/>
      <c r="T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" s="15"/>
      <c r="Y9" s="15"/>
      <c r="Z9" s="15"/>
      <c r="AA9" s="15"/>
      <c r="AB9" s="15"/>
      <c r="AC9" s="15"/>
      <c r="AD9" s="15"/>
      <c r="AE9" s="15" t="str">
        <f>+IF(AND(Таблица2[№п/п]&lt;&gt;"",Таблица2[СНИЛС]=""),1,"")</f>
        <v/>
      </c>
      <c r="AF9" s="15" t="str">
        <f>+IF(AND(Таблица2[№п/п]&lt;&gt;"",Таблица2[ИНН]=""),1,"")</f>
        <v/>
      </c>
      <c r="AG9" s="15"/>
      <c r="AH9" s="15"/>
      <c r="AI9" s="15"/>
      <c r="AJ9" s="15"/>
      <c r="AK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" s="66" t="str">
        <f>+IF((Таблица2[@ в графе мэйл
1- true
0 - false]+Таблица2[. в графе мэйл
1- true
0 - false])&gt;0,Справочник!$E$17,"")</f>
        <v/>
      </c>
      <c r="AP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" s="6" t="str">
        <f ca="1">+IF(AND(Таблица2[Дата рождения]&lt;&gt;"",Таблица2[Дата рождения]&gt;Справочник!$I$4),Справочник!$E$14,"")</f>
        <v/>
      </c>
      <c r="AS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(ОРНЗ)])&lt;&gt;11),Справочник!E17,"")</f>
        <v/>
      </c>
      <c r="AU9" s="6" t="str">
        <f>+IF(AND(Таблица2[ИНН]&lt;&gt;"",LEN(Таблица2[ИНН])&lt;&gt;12),Справочник!$E$8,"")</f>
        <v/>
      </c>
      <c r="AV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" s="96" t="str">
        <f>IFERROR(IF(AND(Таблица2[СНИЛС]="",_xlfn.NUMBERVALUE(Таблица2[СНИЛС])),Справочник!$E$11,""),Справочник!$E$11)</f>
        <v/>
      </c>
      <c r="AX9" s="6" t="str">
        <f>+IF(AND(Таблица2[СНИЛС]&lt;&gt;"",LEN(Таблица2[СНИЛС])&lt;&gt;11),Справочник!E26,"")</f>
        <v/>
      </c>
    </row>
    <row r="10" spans="1:54" x14ac:dyDescent="0.25">
      <c r="A10" s="92"/>
      <c r="B10" s="92"/>
      <c r="D10" s="75"/>
      <c r="E10" s="93"/>
      <c r="F10" s="75"/>
      <c r="G10" s="75"/>
      <c r="H10" s="75"/>
      <c r="I10" s="75"/>
      <c r="J10" s="78"/>
      <c r="K10" s="75"/>
      <c r="L10" s="75"/>
      <c r="M10" s="79"/>
      <c r="N10" s="91"/>
      <c r="O10" s="75"/>
      <c r="P10" s="75"/>
      <c r="Q10" s="91"/>
      <c r="S10" s="80"/>
      <c r="T1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" s="15"/>
      <c r="Y10" s="15"/>
      <c r="Z10" s="15"/>
      <c r="AA10" s="15"/>
      <c r="AB10" s="15"/>
      <c r="AC10" s="15"/>
      <c r="AD10" s="15"/>
      <c r="AE10" s="15" t="str">
        <f>+IF(AND(Таблица2[№п/п]&lt;&gt;"",Таблица2[СНИЛС]=""),1,"")</f>
        <v/>
      </c>
      <c r="AF10" s="15" t="str">
        <f>+IF(AND(Таблица2[№п/п]&lt;&gt;"",Таблица2[ИНН]=""),1,"")</f>
        <v/>
      </c>
      <c r="AG10" s="15"/>
      <c r="AH10" s="15"/>
      <c r="AI10" s="15"/>
      <c r="AJ10" s="15"/>
      <c r="AK1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" s="66" t="str">
        <f>+IF((Таблица2[@ в графе мэйл
1- true
0 - false]+Таблица2[. в графе мэйл
1- true
0 - false])&gt;0,Справочник!$E$17,"")</f>
        <v/>
      </c>
      <c r="AP1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" s="6" t="str">
        <f ca="1">+IF(AND(Таблица2[Дата рождения]&lt;&gt;"",Таблица2[Дата рождения]&gt;Справочник!$I$4),Справочник!$E$14,"")</f>
        <v/>
      </c>
      <c r="AS1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(ОРНЗ)])&lt;&gt;11),Справочник!E18,"")</f>
        <v/>
      </c>
      <c r="AU10" s="6" t="str">
        <f>+IF(AND(Таблица2[ИНН]&lt;&gt;"",LEN(Таблица2[ИНН])&lt;&gt;12),Справочник!$E$8,"")</f>
        <v/>
      </c>
      <c r="AV1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" s="96" t="str">
        <f>IFERROR(IF(AND(Таблица2[СНИЛС]="",_xlfn.NUMBERVALUE(Таблица2[СНИЛС])),Справочник!$E$11,""),Справочник!$E$11)</f>
        <v/>
      </c>
      <c r="AX10" s="6" t="str">
        <f>+IF(AND(Таблица2[СНИЛС]&lt;&gt;"",LEN(Таблица2[СНИЛС])&lt;&gt;11),Справочник!E27,"")</f>
        <v/>
      </c>
    </row>
    <row r="11" spans="1:54" x14ac:dyDescent="0.25">
      <c r="A11" s="92"/>
      <c r="B11" s="92"/>
      <c r="D11" s="75"/>
      <c r="E11" s="93"/>
      <c r="F11" s="75"/>
      <c r="G11" s="75"/>
      <c r="H11" s="75"/>
      <c r="I11" s="75"/>
      <c r="J11" s="78"/>
      <c r="K11" s="75"/>
      <c r="L11" s="75"/>
      <c r="M11" s="79"/>
      <c r="N11" s="91"/>
      <c r="O11" s="75"/>
      <c r="P11" s="75"/>
      <c r="Q11" s="91"/>
      <c r="S11" s="80"/>
      <c r="T1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" s="15"/>
      <c r="Y11" s="15"/>
      <c r="Z11" s="15"/>
      <c r="AA11" s="15"/>
      <c r="AB11" s="15"/>
      <c r="AC11" s="15"/>
      <c r="AD11" s="15"/>
      <c r="AE11" s="15" t="str">
        <f>+IF(AND(Таблица2[№п/п]&lt;&gt;"",Таблица2[СНИЛС]=""),1,"")</f>
        <v/>
      </c>
      <c r="AF11" s="15" t="str">
        <f>+IF(AND(Таблица2[№п/п]&lt;&gt;"",Таблица2[ИНН]=""),1,"")</f>
        <v/>
      </c>
      <c r="AG11" s="15"/>
      <c r="AH11" s="15"/>
      <c r="AI11" s="15"/>
      <c r="AJ11" s="15"/>
      <c r="AK1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" s="66" t="str">
        <f>+IF((Таблица2[@ в графе мэйл
1- true
0 - false]+Таблица2[. в графе мэйл
1- true
0 - false])&gt;0,Справочник!$E$17,"")</f>
        <v/>
      </c>
      <c r="AP1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" s="6" t="str">
        <f ca="1">+IF(AND(Таблица2[Дата рождения]&lt;&gt;"",Таблица2[Дата рождения]&gt;Справочник!$I$4),Справочник!$E$14,"")</f>
        <v/>
      </c>
      <c r="AS1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(ОРНЗ)])&lt;&gt;11),Справочник!E19,"")</f>
        <v/>
      </c>
      <c r="AU11" s="6" t="str">
        <f>+IF(AND(Таблица2[ИНН]&lt;&gt;"",LEN(Таблица2[ИНН])&lt;&gt;12),Справочник!$E$8,"")</f>
        <v/>
      </c>
      <c r="AV1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" s="96" t="str">
        <f>IFERROR(IF(AND(Таблица2[СНИЛС]="",_xlfn.NUMBERVALUE(Таблица2[СНИЛС])),Справочник!$E$11,""),Справочник!$E$11)</f>
        <v/>
      </c>
      <c r="AX11" s="6" t="str">
        <f>+IF(AND(Таблица2[СНИЛС]&lt;&gt;"",LEN(Таблица2[СНИЛС])&lt;&gt;11),Справочник!E28,"")</f>
        <v/>
      </c>
    </row>
    <row r="12" spans="1:54" x14ac:dyDescent="0.25">
      <c r="A12" s="92"/>
      <c r="B12" s="92"/>
      <c r="D12" s="75"/>
      <c r="E12" s="93"/>
      <c r="F12" s="75"/>
      <c r="G12" s="75"/>
      <c r="H12" s="75"/>
      <c r="I12" s="75"/>
      <c r="J12" s="78"/>
      <c r="K12" s="75"/>
      <c r="L12" s="75"/>
      <c r="M12" s="79"/>
      <c r="N12" s="91"/>
      <c r="O12" s="75"/>
      <c r="P12" s="75"/>
      <c r="Q12" s="91"/>
      <c r="S12" s="80"/>
      <c r="T1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" s="15"/>
      <c r="Y12" s="15"/>
      <c r="Z12" s="15"/>
      <c r="AA12" s="15"/>
      <c r="AB12" s="15"/>
      <c r="AC12" s="15"/>
      <c r="AD12" s="15"/>
      <c r="AE12" s="15" t="str">
        <f>+IF(AND(Таблица2[№п/п]&lt;&gt;"",Таблица2[СНИЛС]=""),1,"")</f>
        <v/>
      </c>
      <c r="AF12" s="15" t="str">
        <f>+IF(AND(Таблица2[№п/п]&lt;&gt;"",Таблица2[ИНН]=""),1,"")</f>
        <v/>
      </c>
      <c r="AG12" s="15"/>
      <c r="AH12" s="15"/>
      <c r="AI12" s="15"/>
      <c r="AJ12" s="15"/>
      <c r="AK1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" s="66" t="str">
        <f>+IF((Таблица2[@ в графе мэйл
1- true
0 - false]+Таблица2[. в графе мэйл
1- true
0 - false])&gt;0,Справочник!$E$17,"")</f>
        <v/>
      </c>
      <c r="AP1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" s="6" t="str">
        <f ca="1">+IF(AND(Таблица2[Дата рождения]&lt;&gt;"",Таблица2[Дата рождения]&gt;Справочник!$I$4),Справочник!$E$14,"")</f>
        <v/>
      </c>
      <c r="AS1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(ОРНЗ)])&lt;&gt;11),Справочник!E20,"")</f>
        <v/>
      </c>
      <c r="AU12" s="6" t="str">
        <f>+IF(AND(Таблица2[ИНН]&lt;&gt;"",LEN(Таблица2[ИНН])&lt;&gt;12),Справочник!$E$8,"")</f>
        <v/>
      </c>
      <c r="AV1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" s="96" t="str">
        <f>IFERROR(IF(AND(Таблица2[СНИЛС]="",_xlfn.NUMBERVALUE(Таблица2[СНИЛС])),Справочник!$E$11,""),Справочник!$E$11)</f>
        <v/>
      </c>
      <c r="AX12" s="6" t="str">
        <f>+IF(AND(Таблица2[СНИЛС]&lt;&gt;"",LEN(Таблица2[СНИЛС])&lt;&gt;11),Справочник!E29,"")</f>
        <v/>
      </c>
    </row>
    <row r="13" spans="1:54" x14ac:dyDescent="0.25">
      <c r="A13" s="92"/>
      <c r="B13" s="92"/>
      <c r="D13" s="75"/>
      <c r="E13" s="93"/>
      <c r="F13" s="75"/>
      <c r="G13" s="75"/>
      <c r="H13" s="75"/>
      <c r="I13" s="75"/>
      <c r="J13" s="78"/>
      <c r="K13" s="75"/>
      <c r="L13" s="75"/>
      <c r="M13" s="79"/>
      <c r="N13" s="91"/>
      <c r="O13" s="75"/>
      <c r="P13" s="75"/>
      <c r="Q13" s="91"/>
      <c r="S13" s="80"/>
      <c r="T1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" s="15"/>
      <c r="Y13" s="15"/>
      <c r="Z13" s="15"/>
      <c r="AA13" s="15"/>
      <c r="AB13" s="15"/>
      <c r="AC13" s="15"/>
      <c r="AD13" s="15"/>
      <c r="AE13" s="15" t="str">
        <f>+IF(AND(Таблица2[№п/п]&lt;&gt;"",Таблица2[СНИЛС]=""),1,"")</f>
        <v/>
      </c>
      <c r="AF13" s="15" t="str">
        <f>+IF(AND(Таблица2[№п/п]&lt;&gt;"",Таблица2[ИНН]=""),1,"")</f>
        <v/>
      </c>
      <c r="AG13" s="15"/>
      <c r="AH13" s="15"/>
      <c r="AI13" s="15"/>
      <c r="AJ13" s="15"/>
      <c r="AK1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" s="66" t="str">
        <f>+IF((Таблица2[@ в графе мэйл
1- true
0 - false]+Таблица2[. в графе мэйл
1- true
0 - false])&gt;0,Справочник!$E$17,"")</f>
        <v/>
      </c>
      <c r="AP1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" s="6" t="str">
        <f ca="1">+IF(AND(Таблица2[Дата рождения]&lt;&gt;"",Таблица2[Дата рождения]&gt;Справочник!$I$4),Справочник!$E$14,"")</f>
        <v/>
      </c>
      <c r="AS1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(ОРНЗ)])&lt;&gt;11),Справочник!E21,"")</f>
        <v/>
      </c>
      <c r="AU13" s="6" t="str">
        <f>+IF(AND(Таблица2[ИНН]&lt;&gt;"",LEN(Таблица2[ИНН])&lt;&gt;12),Справочник!$E$8,"")</f>
        <v/>
      </c>
      <c r="AV1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" s="96" t="str">
        <f>IFERROR(IF(AND(Таблица2[СНИЛС]="",_xlfn.NUMBERVALUE(Таблица2[СНИЛС])),Справочник!$E$11,""),Справочник!$E$11)</f>
        <v/>
      </c>
      <c r="AX13" s="6" t="str">
        <f>+IF(AND(Таблица2[СНИЛС]&lt;&gt;"",LEN(Таблица2[СНИЛС])&lt;&gt;11),Справочник!E30,"")</f>
        <v/>
      </c>
    </row>
    <row r="14" spans="1:54" x14ac:dyDescent="0.25">
      <c r="A14" s="92"/>
      <c r="B14" s="92"/>
      <c r="D14" s="75"/>
      <c r="E14" s="93"/>
      <c r="F14" s="75"/>
      <c r="G14" s="75"/>
      <c r="H14" s="75"/>
      <c r="I14" s="75"/>
      <c r="J14" s="78"/>
      <c r="K14" s="75"/>
      <c r="L14" s="75"/>
      <c r="M14" s="79"/>
      <c r="N14" s="91"/>
      <c r="O14" s="75"/>
      <c r="P14" s="75"/>
      <c r="Q14" s="91"/>
      <c r="S14" s="80"/>
      <c r="T1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" s="15"/>
      <c r="Y14" s="15"/>
      <c r="Z14" s="15"/>
      <c r="AA14" s="15"/>
      <c r="AB14" s="15"/>
      <c r="AC14" s="15"/>
      <c r="AD14" s="15"/>
      <c r="AE14" s="15" t="str">
        <f>+IF(AND(Таблица2[№п/п]&lt;&gt;"",Таблица2[СНИЛС]=""),1,"")</f>
        <v/>
      </c>
      <c r="AF14" s="15" t="str">
        <f>+IF(AND(Таблица2[№п/п]&lt;&gt;"",Таблица2[ИНН]=""),1,"")</f>
        <v/>
      </c>
      <c r="AG14" s="15"/>
      <c r="AH14" s="15"/>
      <c r="AI14" s="15"/>
      <c r="AJ14" s="15"/>
      <c r="AK1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" s="66" t="str">
        <f>+IF((Таблица2[@ в графе мэйл
1- true
0 - false]+Таблица2[. в графе мэйл
1- true
0 - false])&gt;0,Справочник!$E$17,"")</f>
        <v/>
      </c>
      <c r="AP1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" s="6" t="str">
        <f ca="1">+IF(AND(Таблица2[Дата рождения]&lt;&gt;"",Таблица2[Дата рождения]&gt;Справочник!$I$4),Справочник!$E$14,"")</f>
        <v/>
      </c>
      <c r="AS1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(ОРНЗ)])&lt;&gt;11),Справочник!E22,"")</f>
        <v/>
      </c>
      <c r="AU14" s="6" t="str">
        <f>+IF(AND(Таблица2[ИНН]&lt;&gt;"",LEN(Таблица2[ИНН])&lt;&gt;12),Справочник!$E$8,"")</f>
        <v/>
      </c>
      <c r="AV1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" s="96" t="str">
        <f>IFERROR(IF(AND(Таблица2[СНИЛС]="",_xlfn.NUMBERVALUE(Таблица2[СНИЛС])),Справочник!$E$11,""),Справочник!$E$11)</f>
        <v/>
      </c>
      <c r="AX14" s="6" t="str">
        <f>+IF(AND(Таблица2[СНИЛС]&lt;&gt;"",LEN(Таблица2[СНИЛС])&lt;&gt;11),Справочник!E31,"")</f>
        <v/>
      </c>
    </row>
    <row r="15" spans="1:54" x14ac:dyDescent="0.25">
      <c r="A15" s="92"/>
      <c r="B15" s="92"/>
      <c r="D15" s="75"/>
      <c r="E15" s="93"/>
      <c r="F15" s="75"/>
      <c r="G15" s="75"/>
      <c r="H15" s="75"/>
      <c r="I15" s="75"/>
      <c r="J15" s="78"/>
      <c r="K15" s="75"/>
      <c r="L15" s="75"/>
      <c r="M15" s="79"/>
      <c r="N15" s="91"/>
      <c r="O15" s="75"/>
      <c r="P15" s="75"/>
      <c r="Q15" s="91"/>
      <c r="S15" s="80"/>
      <c r="T1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" s="15"/>
      <c r="Y15" s="15"/>
      <c r="Z15" s="15"/>
      <c r="AA15" s="15"/>
      <c r="AB15" s="15"/>
      <c r="AC15" s="15"/>
      <c r="AD15" s="15"/>
      <c r="AE15" s="15" t="str">
        <f>+IF(AND(Таблица2[№п/п]&lt;&gt;"",Таблица2[СНИЛС]=""),1,"")</f>
        <v/>
      </c>
      <c r="AF15" s="15" t="str">
        <f>+IF(AND(Таблица2[№п/п]&lt;&gt;"",Таблица2[ИНН]=""),1,"")</f>
        <v/>
      </c>
      <c r="AG15" s="15"/>
      <c r="AH15" s="15"/>
      <c r="AI15" s="15"/>
      <c r="AJ15" s="15"/>
      <c r="AK1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" s="66" t="str">
        <f>+IF((Таблица2[@ в графе мэйл
1- true
0 - false]+Таблица2[. в графе мэйл
1- true
0 - false])&gt;0,Справочник!$E$17,"")</f>
        <v/>
      </c>
      <c r="AP1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" s="6" t="str">
        <f ca="1">+IF(AND(Таблица2[Дата рождения]&lt;&gt;"",Таблица2[Дата рождения]&gt;Справочник!$I$4),Справочник!$E$14,"")</f>
        <v/>
      </c>
      <c r="AS1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(ОРНЗ)])&lt;&gt;11),Справочник!E23,"")</f>
        <v/>
      </c>
      <c r="AU15" s="6" t="str">
        <f>+IF(AND(Таблица2[ИНН]&lt;&gt;"",LEN(Таблица2[ИНН])&lt;&gt;12),Справочник!$E$8,"")</f>
        <v/>
      </c>
      <c r="AV1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" s="96" t="str">
        <f>IFERROR(IF(AND(Таблица2[СНИЛС]="",_xlfn.NUMBERVALUE(Таблица2[СНИЛС])),Справочник!$E$11,""),Справочник!$E$11)</f>
        <v/>
      </c>
      <c r="AX15" s="6" t="str">
        <f>+IF(AND(Таблица2[СНИЛС]&lt;&gt;"",LEN(Таблица2[СНИЛС])&lt;&gt;11),Справочник!E32,"")</f>
        <v/>
      </c>
    </row>
    <row r="16" spans="1:54" x14ac:dyDescent="0.25">
      <c r="A16" s="92"/>
      <c r="B16" s="92"/>
      <c r="D16" s="75"/>
      <c r="E16" s="93"/>
      <c r="F16" s="75"/>
      <c r="G16" s="75"/>
      <c r="H16" s="75"/>
      <c r="I16" s="75"/>
      <c r="J16" s="78"/>
      <c r="K16" s="75"/>
      <c r="L16" s="75"/>
      <c r="M16" s="79"/>
      <c r="N16" s="91"/>
      <c r="O16" s="75"/>
      <c r="P16" s="75"/>
      <c r="Q16" s="91"/>
      <c r="S16" s="80"/>
      <c r="T1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" s="15"/>
      <c r="Y16" s="15"/>
      <c r="Z16" s="15"/>
      <c r="AA16" s="15"/>
      <c r="AB16" s="15"/>
      <c r="AC16" s="15"/>
      <c r="AD16" s="15"/>
      <c r="AE16" s="15" t="str">
        <f>+IF(AND(Таблица2[№п/п]&lt;&gt;"",Таблица2[СНИЛС]=""),1,"")</f>
        <v/>
      </c>
      <c r="AF16" s="15" t="str">
        <f>+IF(AND(Таблица2[№п/п]&lt;&gt;"",Таблица2[ИНН]=""),1,"")</f>
        <v/>
      </c>
      <c r="AG16" s="15"/>
      <c r="AH16" s="15"/>
      <c r="AI16" s="15"/>
      <c r="AJ16" s="15"/>
      <c r="AK1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" s="66" t="str">
        <f>+IF((Таблица2[@ в графе мэйл
1- true
0 - false]+Таблица2[. в графе мэйл
1- true
0 - false])&gt;0,Справочник!$E$17,"")</f>
        <v/>
      </c>
      <c r="AP1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" s="6" t="str">
        <f ca="1">+IF(AND(Таблица2[Дата рождения]&lt;&gt;"",Таблица2[Дата рождения]&gt;Справочник!$I$4),Справочник!$E$14,"")</f>
        <v/>
      </c>
      <c r="AS1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(ОРНЗ)])&lt;&gt;11),Справочник!E24,"")</f>
        <v/>
      </c>
      <c r="AU16" s="6" t="str">
        <f>+IF(AND(Таблица2[ИНН]&lt;&gt;"",LEN(Таблица2[ИНН])&lt;&gt;12),Справочник!$E$8,"")</f>
        <v/>
      </c>
      <c r="AV1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" s="96" t="str">
        <f>IFERROR(IF(AND(Таблица2[СНИЛС]="",_xlfn.NUMBERVALUE(Таблица2[СНИЛС])),Справочник!$E$11,""),Справочник!$E$11)</f>
        <v/>
      </c>
      <c r="AX16" s="6" t="str">
        <f>+IF(AND(Таблица2[СНИЛС]&lt;&gt;"",LEN(Таблица2[СНИЛС])&lt;&gt;11),Справочник!E33,"")</f>
        <v/>
      </c>
    </row>
    <row r="17" spans="1:50" x14ac:dyDescent="0.25">
      <c r="A17" s="92"/>
      <c r="B17" s="92"/>
      <c r="D17" s="75"/>
      <c r="E17" s="93"/>
      <c r="F17" s="75"/>
      <c r="G17" s="75"/>
      <c r="H17" s="75"/>
      <c r="I17" s="75"/>
      <c r="J17" s="78"/>
      <c r="K17" s="75"/>
      <c r="L17" s="75"/>
      <c r="M17" s="79"/>
      <c r="N17" s="91"/>
      <c r="O17" s="75"/>
      <c r="P17" s="75"/>
      <c r="Q17" s="91"/>
      <c r="S17" s="80"/>
      <c r="T1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" s="15"/>
      <c r="Y17" s="15"/>
      <c r="Z17" s="15"/>
      <c r="AA17" s="15"/>
      <c r="AB17" s="15"/>
      <c r="AC17" s="15"/>
      <c r="AD17" s="15"/>
      <c r="AE17" s="15" t="str">
        <f>+IF(AND(Таблица2[№п/п]&lt;&gt;"",Таблица2[СНИЛС]=""),1,"")</f>
        <v/>
      </c>
      <c r="AF17" s="15" t="str">
        <f>+IF(AND(Таблица2[№п/п]&lt;&gt;"",Таблица2[ИНН]=""),1,"")</f>
        <v/>
      </c>
      <c r="AG17" s="15"/>
      <c r="AH17" s="15"/>
      <c r="AI17" s="15"/>
      <c r="AJ17" s="15"/>
      <c r="AK1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" s="66" t="str">
        <f>+IF((Таблица2[@ в графе мэйл
1- true
0 - false]+Таблица2[. в графе мэйл
1- true
0 - false])&gt;0,Справочник!$E$17,"")</f>
        <v/>
      </c>
      <c r="AP1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" s="6" t="str">
        <f ca="1">+IF(AND(Таблица2[Дата рождения]&lt;&gt;"",Таблица2[Дата рождения]&gt;Справочник!$I$4),Справочник!$E$14,"")</f>
        <v/>
      </c>
      <c r="AS1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(ОРНЗ)])&lt;&gt;11),Справочник!E25,"")</f>
        <v/>
      </c>
      <c r="AU17" s="6" t="str">
        <f>+IF(AND(Таблица2[ИНН]&lt;&gt;"",LEN(Таблица2[ИНН])&lt;&gt;12),Справочник!$E$8,"")</f>
        <v/>
      </c>
      <c r="AV1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" s="96" t="str">
        <f>IFERROR(IF(AND(Таблица2[СНИЛС]="",_xlfn.NUMBERVALUE(Таблица2[СНИЛС])),Справочник!$E$11,""),Справочник!$E$11)</f>
        <v/>
      </c>
      <c r="AX17" s="6" t="str">
        <f>+IF(AND(Таблица2[СНИЛС]&lt;&gt;"",LEN(Таблица2[СНИЛС])&lt;&gt;11),Справочник!E34,"")</f>
        <v/>
      </c>
    </row>
    <row r="18" spans="1:50" x14ac:dyDescent="0.25">
      <c r="A18" s="92"/>
      <c r="B18" s="92"/>
      <c r="D18" s="75"/>
      <c r="E18" s="93"/>
      <c r="F18" s="75"/>
      <c r="G18" s="75"/>
      <c r="H18" s="75"/>
      <c r="I18" s="75"/>
      <c r="J18" s="78"/>
      <c r="K18" s="75"/>
      <c r="L18" s="75"/>
      <c r="M18" s="79"/>
      <c r="N18" s="91"/>
      <c r="O18" s="75"/>
      <c r="P18" s="75"/>
      <c r="Q18" s="91"/>
      <c r="S18" s="80"/>
      <c r="T1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" s="15"/>
      <c r="Y18" s="15"/>
      <c r="Z18" s="15"/>
      <c r="AA18" s="15"/>
      <c r="AB18" s="15"/>
      <c r="AC18" s="15"/>
      <c r="AD18" s="15"/>
      <c r="AE18" s="15" t="str">
        <f>+IF(AND(Таблица2[№п/п]&lt;&gt;"",Таблица2[СНИЛС]=""),1,"")</f>
        <v/>
      </c>
      <c r="AF18" s="15" t="str">
        <f>+IF(AND(Таблица2[№п/п]&lt;&gt;"",Таблица2[ИНН]=""),1,"")</f>
        <v/>
      </c>
      <c r="AG18" s="15"/>
      <c r="AH18" s="15"/>
      <c r="AI18" s="15"/>
      <c r="AJ18" s="15"/>
      <c r="AK1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" s="66" t="str">
        <f>+IF((Таблица2[@ в графе мэйл
1- true
0 - false]+Таблица2[. в графе мэйл
1- true
0 - false])&gt;0,Справочник!$E$17,"")</f>
        <v/>
      </c>
      <c r="AP1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" s="6" t="str">
        <f ca="1">+IF(AND(Таблица2[Дата рождения]&lt;&gt;"",Таблица2[Дата рождения]&gt;Справочник!$I$4),Справочник!$E$14,"")</f>
        <v/>
      </c>
      <c r="AS1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(ОРНЗ)])&lt;&gt;11),Справочник!E26,"")</f>
        <v/>
      </c>
      <c r="AU18" s="6" t="str">
        <f>+IF(AND(Таблица2[ИНН]&lt;&gt;"",LEN(Таблица2[ИНН])&lt;&gt;12),Справочник!$E$8,"")</f>
        <v/>
      </c>
      <c r="AV1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" s="96" t="str">
        <f>IFERROR(IF(AND(Таблица2[СНИЛС]="",_xlfn.NUMBERVALUE(Таблица2[СНИЛС])),Справочник!$E$11,""),Справочник!$E$11)</f>
        <v/>
      </c>
      <c r="AX18" s="6" t="str">
        <f>+IF(AND(Таблица2[СНИЛС]&lt;&gt;"",LEN(Таблица2[СНИЛС])&lt;&gt;11),Справочник!E35,"")</f>
        <v/>
      </c>
    </row>
    <row r="19" spans="1:50" x14ac:dyDescent="0.25">
      <c r="A19" s="92"/>
      <c r="B19" s="92"/>
      <c r="D19" s="75"/>
      <c r="E19" s="93"/>
      <c r="F19" s="75"/>
      <c r="G19" s="75"/>
      <c r="H19" s="75"/>
      <c r="I19" s="75"/>
      <c r="J19" s="78"/>
      <c r="K19" s="75"/>
      <c r="L19" s="75"/>
      <c r="M19" s="79"/>
      <c r="N19" s="91"/>
      <c r="O19" s="75"/>
      <c r="P19" s="75"/>
      <c r="Q19" s="91"/>
      <c r="S19" s="80"/>
      <c r="T1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" s="15"/>
      <c r="Y19" s="15"/>
      <c r="Z19" s="15"/>
      <c r="AA19" s="15"/>
      <c r="AB19" s="15"/>
      <c r="AC19" s="15"/>
      <c r="AD19" s="15"/>
      <c r="AE19" s="15" t="str">
        <f>+IF(AND(Таблица2[№п/п]&lt;&gt;"",Таблица2[СНИЛС]=""),1,"")</f>
        <v/>
      </c>
      <c r="AF19" s="15" t="str">
        <f>+IF(AND(Таблица2[№п/п]&lt;&gt;"",Таблица2[ИНН]=""),1,"")</f>
        <v/>
      </c>
      <c r="AG19" s="15"/>
      <c r="AH19" s="15"/>
      <c r="AI19" s="15"/>
      <c r="AJ19" s="15"/>
      <c r="AK1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" s="66" t="str">
        <f>+IF((Таблица2[@ в графе мэйл
1- true
0 - false]+Таблица2[. в графе мэйл
1- true
0 - false])&gt;0,Справочник!$E$17,"")</f>
        <v/>
      </c>
      <c r="AP1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" s="6" t="str">
        <f ca="1">+IF(AND(Таблица2[Дата рождения]&lt;&gt;"",Таблица2[Дата рождения]&gt;Справочник!$I$4),Справочник!$E$14,"")</f>
        <v/>
      </c>
      <c r="AS1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(ОРНЗ)])&lt;&gt;11),Справочник!E27,"")</f>
        <v/>
      </c>
      <c r="AU19" s="6" t="str">
        <f>+IF(AND(Таблица2[ИНН]&lt;&gt;"",LEN(Таблица2[ИНН])&lt;&gt;12),Справочник!$E$8,"")</f>
        <v/>
      </c>
      <c r="AV1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" s="96" t="str">
        <f>IFERROR(IF(AND(Таблица2[СНИЛС]="",_xlfn.NUMBERVALUE(Таблица2[СНИЛС])),Справочник!$E$11,""),Справочник!$E$11)</f>
        <v/>
      </c>
      <c r="AX19" s="6" t="str">
        <f>+IF(AND(Таблица2[СНИЛС]&lt;&gt;"",LEN(Таблица2[СНИЛС])&lt;&gt;11),Справочник!E36,"")</f>
        <v/>
      </c>
    </row>
    <row r="20" spans="1:50" x14ac:dyDescent="0.25">
      <c r="A20" s="92"/>
      <c r="B20" s="92"/>
      <c r="D20" s="75"/>
      <c r="E20" s="93"/>
      <c r="F20" s="75"/>
      <c r="G20" s="75"/>
      <c r="H20" s="75"/>
      <c r="I20" s="75"/>
      <c r="J20" s="78"/>
      <c r="K20" s="75"/>
      <c r="L20" s="75"/>
      <c r="M20" s="79"/>
      <c r="N20" s="91"/>
      <c r="O20" s="75"/>
      <c r="P20" s="75"/>
      <c r="Q20" s="91"/>
      <c r="S20" s="80"/>
      <c r="T2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" s="15"/>
      <c r="Y20" s="15"/>
      <c r="Z20" s="15"/>
      <c r="AA20" s="15"/>
      <c r="AB20" s="15"/>
      <c r="AC20" s="15"/>
      <c r="AD20" s="15"/>
      <c r="AE20" s="15" t="str">
        <f>+IF(AND(Таблица2[№п/п]&lt;&gt;"",Таблица2[СНИЛС]=""),1,"")</f>
        <v/>
      </c>
      <c r="AF20" s="15" t="str">
        <f>+IF(AND(Таблица2[№п/п]&lt;&gt;"",Таблица2[ИНН]=""),1,"")</f>
        <v/>
      </c>
      <c r="AG20" s="15"/>
      <c r="AH20" s="15"/>
      <c r="AI20" s="15"/>
      <c r="AJ20" s="15"/>
      <c r="AK2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" s="66" t="str">
        <f>+IF((Таблица2[@ в графе мэйл
1- true
0 - false]+Таблица2[. в графе мэйл
1- true
0 - false])&gt;0,Справочник!$E$17,"")</f>
        <v/>
      </c>
      <c r="AP2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" s="6" t="str">
        <f ca="1">+IF(AND(Таблица2[Дата рождения]&lt;&gt;"",Таблица2[Дата рождения]&gt;Справочник!$I$4),Справочник!$E$14,"")</f>
        <v/>
      </c>
      <c r="AS2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(ОРНЗ)])&lt;&gt;11),Справочник!E28,"")</f>
        <v/>
      </c>
      <c r="AU20" s="6" t="str">
        <f>+IF(AND(Таблица2[ИНН]&lt;&gt;"",LEN(Таблица2[ИНН])&lt;&gt;12),Справочник!$E$8,"")</f>
        <v/>
      </c>
      <c r="AV2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" s="96" t="str">
        <f>IFERROR(IF(AND(Таблица2[СНИЛС]="",_xlfn.NUMBERVALUE(Таблица2[СНИЛС])),Справочник!$E$11,""),Справочник!$E$11)</f>
        <v/>
      </c>
      <c r="AX20" s="6" t="str">
        <f>+IF(AND(Таблица2[СНИЛС]&lt;&gt;"",LEN(Таблица2[СНИЛС])&lt;&gt;11),Справочник!E37,"")</f>
        <v/>
      </c>
    </row>
    <row r="21" spans="1:50" x14ac:dyDescent="0.25">
      <c r="A21" s="92"/>
      <c r="B21" s="92"/>
      <c r="D21" s="75"/>
      <c r="E21" s="93"/>
      <c r="F21" s="75"/>
      <c r="G21" s="75"/>
      <c r="H21" s="75"/>
      <c r="I21" s="75"/>
      <c r="J21" s="78"/>
      <c r="K21" s="75"/>
      <c r="L21" s="75"/>
      <c r="M21" s="79"/>
      <c r="N21" s="91"/>
      <c r="O21" s="75"/>
      <c r="P21" s="75"/>
      <c r="Q21" s="91"/>
      <c r="S21" s="80"/>
      <c r="T2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" s="15"/>
      <c r="Y21" s="15"/>
      <c r="Z21" s="15"/>
      <c r="AA21" s="15"/>
      <c r="AB21" s="15"/>
      <c r="AC21" s="15"/>
      <c r="AD21" s="15"/>
      <c r="AE21" s="15" t="str">
        <f>+IF(AND(Таблица2[№п/п]&lt;&gt;"",Таблица2[СНИЛС]=""),1,"")</f>
        <v/>
      </c>
      <c r="AF21" s="15" t="str">
        <f>+IF(AND(Таблица2[№п/п]&lt;&gt;"",Таблица2[ИНН]=""),1,"")</f>
        <v/>
      </c>
      <c r="AG21" s="15"/>
      <c r="AH21" s="15"/>
      <c r="AI21" s="15"/>
      <c r="AJ21" s="15"/>
      <c r="AK2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" s="66" t="str">
        <f>+IF((Таблица2[@ в графе мэйл
1- true
0 - false]+Таблица2[. в графе мэйл
1- true
0 - false])&gt;0,Справочник!$E$17,"")</f>
        <v/>
      </c>
      <c r="AP2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" s="6" t="str">
        <f ca="1">+IF(AND(Таблица2[Дата рождения]&lt;&gt;"",Таблица2[Дата рождения]&gt;Справочник!$I$4),Справочник!$E$14,"")</f>
        <v/>
      </c>
      <c r="AS2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(ОРНЗ)])&lt;&gt;11),Справочник!E29,"")</f>
        <v/>
      </c>
      <c r="AU21" s="6" t="str">
        <f>+IF(AND(Таблица2[ИНН]&lt;&gt;"",LEN(Таблица2[ИНН])&lt;&gt;12),Справочник!$E$8,"")</f>
        <v/>
      </c>
      <c r="AV2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" s="96" t="str">
        <f>IFERROR(IF(AND(Таблица2[СНИЛС]="",_xlfn.NUMBERVALUE(Таблица2[СНИЛС])),Справочник!$E$11,""),Справочник!$E$11)</f>
        <v/>
      </c>
      <c r="AX21" s="6" t="str">
        <f>+IF(AND(Таблица2[СНИЛС]&lt;&gt;"",LEN(Таблица2[СНИЛС])&lt;&gt;11),Справочник!E38,"")</f>
        <v/>
      </c>
    </row>
    <row r="22" spans="1:50" x14ac:dyDescent="0.25">
      <c r="A22" s="92"/>
      <c r="B22" s="92"/>
      <c r="D22" s="75"/>
      <c r="E22" s="93"/>
      <c r="F22" s="75"/>
      <c r="G22" s="75"/>
      <c r="H22" s="75"/>
      <c r="I22" s="75"/>
      <c r="J22" s="78"/>
      <c r="K22" s="75"/>
      <c r="L22" s="75"/>
      <c r="M22" s="79"/>
      <c r="N22" s="91"/>
      <c r="O22" s="75"/>
      <c r="P22" s="75"/>
      <c r="Q22" s="91"/>
      <c r="S22" s="80"/>
      <c r="T2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" s="15"/>
      <c r="Y22" s="15"/>
      <c r="Z22" s="15"/>
      <c r="AA22" s="15"/>
      <c r="AB22" s="15"/>
      <c r="AC22" s="15"/>
      <c r="AD22" s="15"/>
      <c r="AE22" s="15" t="str">
        <f>+IF(AND(Таблица2[№п/п]&lt;&gt;"",Таблица2[СНИЛС]=""),1,"")</f>
        <v/>
      </c>
      <c r="AF22" s="15" t="str">
        <f>+IF(AND(Таблица2[№п/п]&lt;&gt;"",Таблица2[ИНН]=""),1,"")</f>
        <v/>
      </c>
      <c r="AG22" s="15"/>
      <c r="AH22" s="15"/>
      <c r="AI22" s="15"/>
      <c r="AJ22" s="15"/>
      <c r="AK2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" s="66" t="str">
        <f>+IF((Таблица2[@ в графе мэйл
1- true
0 - false]+Таблица2[. в графе мэйл
1- true
0 - false])&gt;0,Справочник!$E$17,"")</f>
        <v/>
      </c>
      <c r="AP2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" s="6" t="str">
        <f ca="1">+IF(AND(Таблица2[Дата рождения]&lt;&gt;"",Таблица2[Дата рождения]&gt;Справочник!$I$4),Справочник!$E$14,"")</f>
        <v/>
      </c>
      <c r="AS2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(ОРНЗ)])&lt;&gt;11),Справочник!E30,"")</f>
        <v/>
      </c>
      <c r="AU22" s="6" t="str">
        <f>+IF(AND(Таблица2[ИНН]&lt;&gt;"",LEN(Таблица2[ИНН])&lt;&gt;12),Справочник!$E$8,"")</f>
        <v/>
      </c>
      <c r="AV2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" s="96" t="str">
        <f>IFERROR(IF(AND(Таблица2[СНИЛС]="",_xlfn.NUMBERVALUE(Таблица2[СНИЛС])),Справочник!$E$11,""),Справочник!$E$11)</f>
        <v/>
      </c>
      <c r="AX22" s="6" t="str">
        <f>+IF(AND(Таблица2[СНИЛС]&lt;&gt;"",LEN(Таблица2[СНИЛС])&lt;&gt;11),Справочник!E39,"")</f>
        <v/>
      </c>
    </row>
    <row r="23" spans="1:50" x14ac:dyDescent="0.25">
      <c r="A23" s="92"/>
      <c r="B23" s="92"/>
      <c r="D23" s="75"/>
      <c r="E23" s="93"/>
      <c r="F23" s="75"/>
      <c r="G23" s="75"/>
      <c r="H23" s="75"/>
      <c r="I23" s="75"/>
      <c r="J23" s="78"/>
      <c r="K23" s="75"/>
      <c r="L23" s="75"/>
      <c r="M23" s="79"/>
      <c r="N23" s="91"/>
      <c r="O23" s="75"/>
      <c r="P23" s="75"/>
      <c r="Q23" s="91"/>
      <c r="S23" s="80"/>
      <c r="T2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" s="15"/>
      <c r="Y23" s="15"/>
      <c r="Z23" s="15"/>
      <c r="AA23" s="15"/>
      <c r="AB23" s="15"/>
      <c r="AC23" s="15"/>
      <c r="AD23" s="15"/>
      <c r="AE23" s="15" t="str">
        <f>+IF(AND(Таблица2[№п/п]&lt;&gt;"",Таблица2[СНИЛС]=""),1,"")</f>
        <v/>
      </c>
      <c r="AF23" s="15" t="str">
        <f>+IF(AND(Таблица2[№п/п]&lt;&gt;"",Таблица2[ИНН]=""),1,"")</f>
        <v/>
      </c>
      <c r="AG23" s="15"/>
      <c r="AH23" s="15"/>
      <c r="AI23" s="15"/>
      <c r="AJ23" s="15"/>
      <c r="AK2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" s="66" t="str">
        <f>+IF((Таблица2[@ в графе мэйл
1- true
0 - false]+Таблица2[. в графе мэйл
1- true
0 - false])&gt;0,Справочник!$E$17,"")</f>
        <v/>
      </c>
      <c r="AP2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" s="6" t="str">
        <f ca="1">+IF(AND(Таблица2[Дата рождения]&lt;&gt;"",Таблица2[Дата рождения]&gt;Справочник!$I$4),Справочник!$E$14,"")</f>
        <v/>
      </c>
      <c r="AS2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(ОРНЗ)])&lt;&gt;11),Справочник!E31,"")</f>
        <v/>
      </c>
      <c r="AU23" s="6" t="str">
        <f>+IF(AND(Таблица2[ИНН]&lt;&gt;"",LEN(Таблица2[ИНН])&lt;&gt;12),Справочник!$E$8,"")</f>
        <v/>
      </c>
      <c r="AV2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" s="96" t="str">
        <f>IFERROR(IF(AND(Таблица2[СНИЛС]="",_xlfn.NUMBERVALUE(Таблица2[СНИЛС])),Справочник!$E$11,""),Справочник!$E$11)</f>
        <v/>
      </c>
      <c r="AX23" s="6" t="str">
        <f>+IF(AND(Таблица2[СНИЛС]&lt;&gt;"",LEN(Таблица2[СНИЛС])&lt;&gt;11),Справочник!E40,"")</f>
        <v/>
      </c>
    </row>
    <row r="24" spans="1:50" x14ac:dyDescent="0.25">
      <c r="A24" s="92"/>
      <c r="B24" s="92"/>
      <c r="D24" s="75"/>
      <c r="E24" s="93"/>
      <c r="F24" s="75"/>
      <c r="G24" s="75"/>
      <c r="H24" s="75"/>
      <c r="I24" s="75"/>
      <c r="J24" s="78"/>
      <c r="K24" s="75"/>
      <c r="L24" s="75"/>
      <c r="M24" s="79"/>
      <c r="N24" s="91"/>
      <c r="O24" s="75"/>
      <c r="P24" s="75"/>
      <c r="Q24" s="91"/>
      <c r="S24" s="80"/>
      <c r="T2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" s="15"/>
      <c r="Y24" s="15"/>
      <c r="Z24" s="15"/>
      <c r="AA24" s="15"/>
      <c r="AB24" s="15"/>
      <c r="AC24" s="15"/>
      <c r="AD24" s="15"/>
      <c r="AE24" s="15" t="str">
        <f>+IF(AND(Таблица2[№п/п]&lt;&gt;"",Таблица2[СНИЛС]=""),1,"")</f>
        <v/>
      </c>
      <c r="AF24" s="15" t="str">
        <f>+IF(AND(Таблица2[№п/п]&lt;&gt;"",Таблица2[ИНН]=""),1,"")</f>
        <v/>
      </c>
      <c r="AG24" s="15"/>
      <c r="AH24" s="15"/>
      <c r="AI24" s="15"/>
      <c r="AJ24" s="15"/>
      <c r="AK2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" s="66" t="str">
        <f>+IF((Таблица2[@ в графе мэйл
1- true
0 - false]+Таблица2[. в графе мэйл
1- true
0 - false])&gt;0,Справочник!$E$17,"")</f>
        <v/>
      </c>
      <c r="AP2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" s="6" t="str">
        <f ca="1">+IF(AND(Таблица2[Дата рождения]&lt;&gt;"",Таблица2[Дата рождения]&gt;Справочник!$I$4),Справочник!$E$14,"")</f>
        <v/>
      </c>
      <c r="AS2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(ОРНЗ)])&lt;&gt;11),Справочник!E32,"")</f>
        <v/>
      </c>
      <c r="AU24" s="6" t="str">
        <f>+IF(AND(Таблица2[ИНН]&lt;&gt;"",LEN(Таблица2[ИНН])&lt;&gt;12),Справочник!$E$8,"")</f>
        <v/>
      </c>
      <c r="AV2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" s="96" t="str">
        <f>IFERROR(IF(AND(Таблица2[СНИЛС]="",_xlfn.NUMBERVALUE(Таблица2[СНИЛС])),Справочник!$E$11,""),Справочник!$E$11)</f>
        <v/>
      </c>
      <c r="AX24" s="6" t="str">
        <f>+IF(AND(Таблица2[СНИЛС]&lt;&gt;"",LEN(Таблица2[СНИЛС])&lt;&gt;11),Справочник!E41,"")</f>
        <v/>
      </c>
    </row>
    <row r="25" spans="1:50" x14ac:dyDescent="0.25">
      <c r="A25" s="92"/>
      <c r="B25" s="92"/>
      <c r="D25" s="75"/>
      <c r="E25" s="93"/>
      <c r="F25" s="75"/>
      <c r="G25" s="75"/>
      <c r="H25" s="75"/>
      <c r="I25" s="75"/>
      <c r="J25" s="78"/>
      <c r="K25" s="75"/>
      <c r="L25" s="75"/>
      <c r="M25" s="79"/>
      <c r="N25" s="91"/>
      <c r="O25" s="75"/>
      <c r="P25" s="75"/>
      <c r="Q25" s="91"/>
      <c r="S25" s="80"/>
      <c r="T2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" s="15"/>
      <c r="Y25" s="15"/>
      <c r="Z25" s="15"/>
      <c r="AA25" s="15"/>
      <c r="AB25" s="15"/>
      <c r="AC25" s="15"/>
      <c r="AD25" s="15"/>
      <c r="AE25" s="15" t="str">
        <f>+IF(AND(Таблица2[№п/п]&lt;&gt;"",Таблица2[СНИЛС]=""),1,"")</f>
        <v/>
      </c>
      <c r="AF25" s="15" t="str">
        <f>+IF(AND(Таблица2[№п/п]&lt;&gt;"",Таблица2[ИНН]=""),1,"")</f>
        <v/>
      </c>
      <c r="AG25" s="15"/>
      <c r="AH25" s="15"/>
      <c r="AI25" s="15"/>
      <c r="AJ25" s="15"/>
      <c r="AK2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" s="66" t="str">
        <f>+IF((Таблица2[@ в графе мэйл
1- true
0 - false]+Таблица2[. в графе мэйл
1- true
0 - false])&gt;0,Справочник!$E$17,"")</f>
        <v/>
      </c>
      <c r="AP2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" s="6" t="str">
        <f ca="1">+IF(AND(Таблица2[Дата рождения]&lt;&gt;"",Таблица2[Дата рождения]&gt;Справочник!$I$4),Справочник!$E$14,"")</f>
        <v/>
      </c>
      <c r="AS2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(ОРНЗ)])&lt;&gt;11),Справочник!E33,"")</f>
        <v/>
      </c>
      <c r="AU25" s="6" t="str">
        <f>+IF(AND(Таблица2[ИНН]&lt;&gt;"",LEN(Таблица2[ИНН])&lt;&gt;12),Справочник!$E$8,"")</f>
        <v/>
      </c>
      <c r="AV2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" s="96" t="str">
        <f>IFERROR(IF(AND(Таблица2[СНИЛС]="",_xlfn.NUMBERVALUE(Таблица2[СНИЛС])),Справочник!$E$11,""),Справочник!$E$11)</f>
        <v/>
      </c>
      <c r="AX25" s="6" t="str">
        <f>+IF(AND(Таблица2[СНИЛС]&lt;&gt;"",LEN(Таблица2[СНИЛС])&lt;&gt;11),Справочник!E42,"")</f>
        <v/>
      </c>
    </row>
    <row r="26" spans="1:50" x14ac:dyDescent="0.25">
      <c r="A26" s="92"/>
      <c r="B26" s="92"/>
      <c r="D26" s="75"/>
      <c r="E26" s="93"/>
      <c r="F26" s="75"/>
      <c r="G26" s="75"/>
      <c r="H26" s="75"/>
      <c r="I26" s="75"/>
      <c r="J26" s="78"/>
      <c r="K26" s="75"/>
      <c r="L26" s="75"/>
      <c r="M26" s="79"/>
      <c r="N26" s="91"/>
      <c r="O26" s="75"/>
      <c r="P26" s="75"/>
      <c r="Q26" s="91"/>
      <c r="S26" s="80"/>
      <c r="T2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" s="15"/>
      <c r="Y26" s="15"/>
      <c r="Z26" s="15"/>
      <c r="AA26" s="15"/>
      <c r="AB26" s="15"/>
      <c r="AC26" s="15"/>
      <c r="AD26" s="15"/>
      <c r="AE26" s="15" t="str">
        <f>+IF(AND(Таблица2[№п/п]&lt;&gt;"",Таблица2[СНИЛС]=""),1,"")</f>
        <v/>
      </c>
      <c r="AF26" s="15" t="str">
        <f>+IF(AND(Таблица2[№п/п]&lt;&gt;"",Таблица2[ИНН]=""),1,"")</f>
        <v/>
      </c>
      <c r="AG26" s="15"/>
      <c r="AH26" s="15"/>
      <c r="AI26" s="15"/>
      <c r="AJ26" s="15"/>
      <c r="AK2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" s="66" t="str">
        <f>+IF((Таблица2[@ в графе мэйл
1- true
0 - false]+Таблица2[. в графе мэйл
1- true
0 - false])&gt;0,Справочник!$E$17,"")</f>
        <v/>
      </c>
      <c r="AP2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" s="6" t="str">
        <f ca="1">+IF(AND(Таблица2[Дата рождения]&lt;&gt;"",Таблица2[Дата рождения]&gt;Справочник!$I$4),Справочник!$E$14,"")</f>
        <v/>
      </c>
      <c r="AS2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(ОРНЗ)])&lt;&gt;11),Справочник!E34,"")</f>
        <v/>
      </c>
      <c r="AU26" s="6" t="str">
        <f>+IF(AND(Таблица2[ИНН]&lt;&gt;"",LEN(Таблица2[ИНН])&lt;&gt;12),Справочник!$E$8,"")</f>
        <v/>
      </c>
      <c r="AV2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" s="96" t="str">
        <f>IFERROR(IF(AND(Таблица2[СНИЛС]="",_xlfn.NUMBERVALUE(Таблица2[СНИЛС])),Справочник!$E$11,""),Справочник!$E$11)</f>
        <v/>
      </c>
      <c r="AX26" s="6" t="str">
        <f>+IF(AND(Таблица2[СНИЛС]&lt;&gt;"",LEN(Таблица2[СНИЛС])&lt;&gt;11),Справочник!E43,"")</f>
        <v/>
      </c>
    </row>
    <row r="27" spans="1:50" x14ac:dyDescent="0.25">
      <c r="A27" s="92"/>
      <c r="B27" s="92"/>
      <c r="D27" s="75"/>
      <c r="E27" s="93"/>
      <c r="F27" s="75"/>
      <c r="G27" s="75"/>
      <c r="H27" s="75"/>
      <c r="I27" s="75"/>
      <c r="J27" s="78"/>
      <c r="K27" s="75"/>
      <c r="L27" s="75"/>
      <c r="M27" s="79"/>
      <c r="N27" s="91"/>
      <c r="O27" s="75"/>
      <c r="P27" s="75"/>
      <c r="Q27" s="91"/>
      <c r="S27" s="80"/>
      <c r="T2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" s="15"/>
      <c r="Y27" s="15"/>
      <c r="Z27" s="15"/>
      <c r="AA27" s="15"/>
      <c r="AB27" s="15"/>
      <c r="AC27" s="15"/>
      <c r="AD27" s="15"/>
      <c r="AE27" s="15" t="str">
        <f>+IF(AND(Таблица2[№п/п]&lt;&gt;"",Таблица2[СНИЛС]=""),1,"")</f>
        <v/>
      </c>
      <c r="AF27" s="15" t="str">
        <f>+IF(AND(Таблица2[№п/п]&lt;&gt;"",Таблица2[ИНН]=""),1,"")</f>
        <v/>
      </c>
      <c r="AG27" s="15"/>
      <c r="AH27" s="15"/>
      <c r="AI27" s="15"/>
      <c r="AJ27" s="15"/>
      <c r="AK2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" s="66" t="str">
        <f>+IF((Таблица2[@ в графе мэйл
1- true
0 - false]+Таблица2[. в графе мэйл
1- true
0 - false])&gt;0,Справочник!$E$17,"")</f>
        <v/>
      </c>
      <c r="AP2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" s="6" t="str">
        <f ca="1">+IF(AND(Таблица2[Дата рождения]&lt;&gt;"",Таблица2[Дата рождения]&gt;Справочник!$I$4),Справочник!$E$14,"")</f>
        <v/>
      </c>
      <c r="AS2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(ОРНЗ)])&lt;&gt;11),Справочник!E35,"")</f>
        <v/>
      </c>
      <c r="AU27" s="6" t="str">
        <f>+IF(AND(Таблица2[ИНН]&lt;&gt;"",LEN(Таблица2[ИНН])&lt;&gt;12),Справочник!$E$8,"")</f>
        <v/>
      </c>
      <c r="AV2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" s="96" t="str">
        <f>IFERROR(IF(AND(Таблица2[СНИЛС]="",_xlfn.NUMBERVALUE(Таблица2[СНИЛС])),Справочник!$E$11,""),Справочник!$E$11)</f>
        <v/>
      </c>
      <c r="AX27" s="6" t="str">
        <f>+IF(AND(Таблица2[СНИЛС]&lt;&gt;"",LEN(Таблица2[СНИЛС])&lt;&gt;11),Справочник!E44,"")</f>
        <v/>
      </c>
    </row>
    <row r="28" spans="1:50" x14ac:dyDescent="0.25">
      <c r="A28" s="92"/>
      <c r="B28" s="92"/>
      <c r="D28" s="75"/>
      <c r="E28" s="93"/>
      <c r="F28" s="75"/>
      <c r="G28" s="75"/>
      <c r="H28" s="75"/>
      <c r="I28" s="75"/>
      <c r="J28" s="78"/>
      <c r="K28" s="75"/>
      <c r="L28" s="75"/>
      <c r="M28" s="79"/>
      <c r="N28" s="91"/>
      <c r="O28" s="75"/>
      <c r="P28" s="75"/>
      <c r="Q28" s="91"/>
      <c r="S28" s="80"/>
      <c r="T2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" s="15"/>
      <c r="Y28" s="15"/>
      <c r="Z28" s="15"/>
      <c r="AA28" s="15"/>
      <c r="AB28" s="15"/>
      <c r="AC28" s="15"/>
      <c r="AD28" s="15"/>
      <c r="AE28" s="15" t="str">
        <f>+IF(AND(Таблица2[№п/п]&lt;&gt;"",Таблица2[СНИЛС]=""),1,"")</f>
        <v/>
      </c>
      <c r="AF28" s="15" t="str">
        <f>+IF(AND(Таблица2[№п/п]&lt;&gt;"",Таблица2[ИНН]=""),1,"")</f>
        <v/>
      </c>
      <c r="AG28" s="15"/>
      <c r="AH28" s="15"/>
      <c r="AI28" s="15"/>
      <c r="AJ28" s="15"/>
      <c r="AK2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" s="66" t="str">
        <f>+IF((Таблица2[@ в графе мэйл
1- true
0 - false]+Таблица2[. в графе мэйл
1- true
0 - false])&gt;0,Справочник!$E$17,"")</f>
        <v/>
      </c>
      <c r="AP2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" s="6" t="str">
        <f ca="1">+IF(AND(Таблица2[Дата рождения]&lt;&gt;"",Таблица2[Дата рождения]&gt;Справочник!$I$4),Справочник!$E$14,"")</f>
        <v/>
      </c>
      <c r="AS2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(ОРНЗ)])&lt;&gt;11),Справочник!E36,"")</f>
        <v/>
      </c>
      <c r="AU28" s="6" t="str">
        <f>+IF(AND(Таблица2[ИНН]&lt;&gt;"",LEN(Таблица2[ИНН])&lt;&gt;12),Справочник!$E$8,"")</f>
        <v/>
      </c>
      <c r="AV2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" s="96" t="str">
        <f>IFERROR(IF(AND(Таблица2[СНИЛС]="",_xlfn.NUMBERVALUE(Таблица2[СНИЛС])),Справочник!$E$11,""),Справочник!$E$11)</f>
        <v/>
      </c>
      <c r="AX28" s="6" t="str">
        <f>+IF(AND(Таблица2[СНИЛС]&lt;&gt;"",LEN(Таблица2[СНИЛС])&lt;&gt;11),Справочник!E45,"")</f>
        <v/>
      </c>
    </row>
    <row r="29" spans="1:50" x14ac:dyDescent="0.25">
      <c r="A29" s="92"/>
      <c r="B29" s="92"/>
      <c r="D29" s="75"/>
      <c r="E29" s="93"/>
      <c r="F29" s="75"/>
      <c r="G29" s="75"/>
      <c r="H29" s="75"/>
      <c r="I29" s="75"/>
      <c r="J29" s="78"/>
      <c r="K29" s="75"/>
      <c r="L29" s="75"/>
      <c r="M29" s="79"/>
      <c r="N29" s="91"/>
      <c r="O29" s="75"/>
      <c r="P29" s="75"/>
      <c r="Q29" s="91"/>
      <c r="S29" s="80"/>
      <c r="T2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" s="15"/>
      <c r="Y29" s="15"/>
      <c r="Z29" s="15"/>
      <c r="AA29" s="15"/>
      <c r="AB29" s="15"/>
      <c r="AC29" s="15"/>
      <c r="AD29" s="15"/>
      <c r="AE29" s="15" t="str">
        <f>+IF(AND(Таблица2[№п/п]&lt;&gt;"",Таблица2[СНИЛС]=""),1,"")</f>
        <v/>
      </c>
      <c r="AF29" s="15" t="str">
        <f>+IF(AND(Таблица2[№п/п]&lt;&gt;"",Таблица2[ИНН]=""),1,"")</f>
        <v/>
      </c>
      <c r="AG29" s="15"/>
      <c r="AH29" s="15"/>
      <c r="AI29" s="15"/>
      <c r="AJ29" s="15"/>
      <c r="AK2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" s="66" t="str">
        <f>+IF((Таблица2[@ в графе мэйл
1- true
0 - false]+Таблица2[. в графе мэйл
1- true
0 - false])&gt;0,Справочник!$E$17,"")</f>
        <v/>
      </c>
      <c r="AP2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" s="6" t="str">
        <f ca="1">+IF(AND(Таблица2[Дата рождения]&lt;&gt;"",Таблица2[Дата рождения]&gt;Справочник!$I$4),Справочник!$E$14,"")</f>
        <v/>
      </c>
      <c r="AS2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(ОРНЗ)])&lt;&gt;11),Справочник!E37,"")</f>
        <v/>
      </c>
      <c r="AU29" s="6" t="str">
        <f>+IF(AND(Таблица2[ИНН]&lt;&gt;"",LEN(Таблица2[ИНН])&lt;&gt;12),Справочник!$E$8,"")</f>
        <v/>
      </c>
      <c r="AV2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" s="96" t="str">
        <f>IFERROR(IF(AND(Таблица2[СНИЛС]="",_xlfn.NUMBERVALUE(Таблица2[СНИЛС])),Справочник!$E$11,""),Справочник!$E$11)</f>
        <v/>
      </c>
      <c r="AX29" s="6" t="str">
        <f>+IF(AND(Таблица2[СНИЛС]&lt;&gt;"",LEN(Таблица2[СНИЛС])&lt;&gt;11),Справочник!E46,"")</f>
        <v/>
      </c>
    </row>
    <row r="30" spans="1:50" x14ac:dyDescent="0.25">
      <c r="A30" s="92"/>
      <c r="B30" s="92"/>
      <c r="D30" s="75"/>
      <c r="E30" s="93"/>
      <c r="F30" s="75"/>
      <c r="G30" s="75"/>
      <c r="H30" s="75"/>
      <c r="I30" s="75"/>
      <c r="J30" s="78"/>
      <c r="K30" s="75"/>
      <c r="L30" s="75"/>
      <c r="M30" s="79"/>
      <c r="N30" s="91"/>
      <c r="O30" s="75"/>
      <c r="P30" s="75"/>
      <c r="Q30" s="91"/>
      <c r="S30" s="80"/>
      <c r="T3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0" s="15"/>
      <c r="Y30" s="15"/>
      <c r="Z30" s="15"/>
      <c r="AA30" s="15"/>
      <c r="AB30" s="15"/>
      <c r="AC30" s="15"/>
      <c r="AD30" s="15"/>
      <c r="AE30" s="15" t="str">
        <f>+IF(AND(Таблица2[№п/п]&lt;&gt;"",Таблица2[СНИЛС]=""),1,"")</f>
        <v/>
      </c>
      <c r="AF30" s="15" t="str">
        <f>+IF(AND(Таблица2[№п/п]&lt;&gt;"",Таблица2[ИНН]=""),1,"")</f>
        <v/>
      </c>
      <c r="AG30" s="15"/>
      <c r="AH30" s="15"/>
      <c r="AI30" s="15"/>
      <c r="AJ30" s="15"/>
      <c r="AK3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0" s="66" t="str">
        <f>+IF((Таблица2[@ в графе мэйл
1- true
0 - false]+Таблица2[. в графе мэйл
1- true
0 - false])&gt;0,Справочник!$E$17,"")</f>
        <v/>
      </c>
      <c r="AP3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0" s="6" t="str">
        <f ca="1">+IF(AND(Таблица2[Дата рождения]&lt;&gt;"",Таблица2[Дата рождения]&gt;Справочник!$I$4),Справочник!$E$14,"")</f>
        <v/>
      </c>
      <c r="AS3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(ОРНЗ)])&lt;&gt;11),Справочник!E38,"")</f>
        <v/>
      </c>
      <c r="AU30" s="6" t="str">
        <f>+IF(AND(Таблица2[ИНН]&lt;&gt;"",LEN(Таблица2[ИНН])&lt;&gt;12),Справочник!$E$8,"")</f>
        <v/>
      </c>
      <c r="AV3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0" s="96" t="str">
        <f>IFERROR(IF(AND(Таблица2[СНИЛС]="",_xlfn.NUMBERVALUE(Таблица2[СНИЛС])),Справочник!$E$11,""),Справочник!$E$11)</f>
        <v/>
      </c>
      <c r="AX30" s="6" t="str">
        <f>+IF(AND(Таблица2[СНИЛС]&lt;&gt;"",LEN(Таблица2[СНИЛС])&lt;&gt;11),Справочник!E47,"")</f>
        <v/>
      </c>
    </row>
    <row r="31" spans="1:50" x14ac:dyDescent="0.25">
      <c r="A31" s="92"/>
      <c r="B31" s="92"/>
      <c r="D31" s="75"/>
      <c r="E31" s="93"/>
      <c r="F31" s="75"/>
      <c r="G31" s="75"/>
      <c r="H31" s="75"/>
      <c r="I31" s="75"/>
      <c r="J31" s="78"/>
      <c r="K31" s="75"/>
      <c r="L31" s="75"/>
      <c r="M31" s="79"/>
      <c r="N31" s="91"/>
      <c r="O31" s="75"/>
      <c r="P31" s="75"/>
      <c r="Q31" s="91"/>
      <c r="S31" s="80"/>
      <c r="T3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1" s="15"/>
      <c r="Y31" s="15"/>
      <c r="Z31" s="15"/>
      <c r="AA31" s="15"/>
      <c r="AB31" s="15"/>
      <c r="AC31" s="15"/>
      <c r="AD31" s="15"/>
      <c r="AE31" s="15" t="str">
        <f>+IF(AND(Таблица2[№п/п]&lt;&gt;"",Таблица2[СНИЛС]=""),1,"")</f>
        <v/>
      </c>
      <c r="AF31" s="15" t="str">
        <f>+IF(AND(Таблица2[№п/п]&lt;&gt;"",Таблица2[ИНН]=""),1,"")</f>
        <v/>
      </c>
      <c r="AG31" s="15"/>
      <c r="AH31" s="15"/>
      <c r="AI31" s="15"/>
      <c r="AJ31" s="15"/>
      <c r="AK3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1" s="66" t="str">
        <f>+IF((Таблица2[@ в графе мэйл
1- true
0 - false]+Таблица2[. в графе мэйл
1- true
0 - false])&gt;0,Справочник!$E$17,"")</f>
        <v/>
      </c>
      <c r="AP3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1" s="6" t="str">
        <f ca="1">+IF(AND(Таблица2[Дата рождения]&lt;&gt;"",Таблица2[Дата рождения]&gt;Справочник!$I$4),Справочник!$E$14,"")</f>
        <v/>
      </c>
      <c r="AS3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(ОРНЗ)])&lt;&gt;11),Справочник!E39,"")</f>
        <v/>
      </c>
      <c r="AU31" s="6" t="str">
        <f>+IF(AND(Таблица2[ИНН]&lt;&gt;"",LEN(Таблица2[ИНН])&lt;&gt;12),Справочник!$E$8,"")</f>
        <v/>
      </c>
      <c r="AV3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1" s="96" t="str">
        <f>IFERROR(IF(AND(Таблица2[СНИЛС]="",_xlfn.NUMBERVALUE(Таблица2[СНИЛС])),Справочник!$E$11,""),Справочник!$E$11)</f>
        <v/>
      </c>
      <c r="AX31" s="6" t="str">
        <f>+IF(AND(Таблица2[СНИЛС]&lt;&gt;"",LEN(Таблица2[СНИЛС])&lt;&gt;11),Справочник!E48,"")</f>
        <v/>
      </c>
    </row>
    <row r="32" spans="1:50" x14ac:dyDescent="0.25">
      <c r="A32" s="92"/>
      <c r="B32" s="92"/>
      <c r="D32" s="75"/>
      <c r="E32" s="93"/>
      <c r="F32" s="75"/>
      <c r="G32" s="75"/>
      <c r="H32" s="75"/>
      <c r="I32" s="75"/>
      <c r="J32" s="78"/>
      <c r="K32" s="75"/>
      <c r="L32" s="75"/>
      <c r="M32" s="79"/>
      <c r="N32" s="91"/>
      <c r="O32" s="75"/>
      <c r="P32" s="75"/>
      <c r="Q32" s="91"/>
      <c r="S32" s="80"/>
      <c r="T3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2" s="15"/>
      <c r="Y32" s="15"/>
      <c r="Z32" s="15"/>
      <c r="AA32" s="15"/>
      <c r="AB32" s="15"/>
      <c r="AC32" s="15"/>
      <c r="AD32" s="15"/>
      <c r="AE32" s="15" t="str">
        <f>+IF(AND(Таблица2[№п/п]&lt;&gt;"",Таблица2[СНИЛС]=""),1,"")</f>
        <v/>
      </c>
      <c r="AF32" s="15" t="str">
        <f>+IF(AND(Таблица2[№п/п]&lt;&gt;"",Таблица2[ИНН]=""),1,"")</f>
        <v/>
      </c>
      <c r="AG32" s="15"/>
      <c r="AH32" s="15"/>
      <c r="AI32" s="15"/>
      <c r="AJ32" s="15"/>
      <c r="AK3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2" s="66" t="str">
        <f>+IF((Таблица2[@ в графе мэйл
1- true
0 - false]+Таблица2[. в графе мэйл
1- true
0 - false])&gt;0,Справочник!$E$17,"")</f>
        <v/>
      </c>
      <c r="AP3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2" s="6" t="str">
        <f ca="1">+IF(AND(Таблица2[Дата рождения]&lt;&gt;"",Таблица2[Дата рождения]&gt;Справочник!$I$4),Справочник!$E$14,"")</f>
        <v/>
      </c>
      <c r="AS3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(ОРНЗ)])&lt;&gt;11),Справочник!E40,"")</f>
        <v/>
      </c>
      <c r="AU32" s="6" t="str">
        <f>+IF(AND(Таблица2[ИНН]&lt;&gt;"",LEN(Таблица2[ИНН])&lt;&gt;12),Справочник!$E$8,"")</f>
        <v/>
      </c>
      <c r="AV3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2" s="96" t="str">
        <f>IFERROR(IF(AND(Таблица2[СНИЛС]="",_xlfn.NUMBERVALUE(Таблица2[СНИЛС])),Справочник!$E$11,""),Справочник!$E$11)</f>
        <v/>
      </c>
      <c r="AX32" s="6" t="str">
        <f>+IF(AND(Таблица2[СНИЛС]&lt;&gt;"",LEN(Таблица2[СНИЛС])&lt;&gt;11),Справочник!E49,"")</f>
        <v/>
      </c>
    </row>
    <row r="33" spans="1:50" x14ac:dyDescent="0.25">
      <c r="A33" s="92"/>
      <c r="B33" s="92"/>
      <c r="D33" s="75"/>
      <c r="E33" s="93"/>
      <c r="F33" s="75"/>
      <c r="G33" s="75"/>
      <c r="H33" s="75"/>
      <c r="I33" s="75"/>
      <c r="J33" s="78"/>
      <c r="K33" s="75"/>
      <c r="L33" s="75"/>
      <c r="M33" s="79"/>
      <c r="N33" s="91"/>
      <c r="O33" s="75"/>
      <c r="P33" s="75"/>
      <c r="Q33" s="91"/>
      <c r="S33" s="80"/>
      <c r="T3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3" s="15"/>
      <c r="Y33" s="15"/>
      <c r="Z33" s="15"/>
      <c r="AA33" s="15"/>
      <c r="AB33" s="15"/>
      <c r="AC33" s="15"/>
      <c r="AD33" s="15"/>
      <c r="AE33" s="15" t="str">
        <f>+IF(AND(Таблица2[№п/п]&lt;&gt;"",Таблица2[СНИЛС]=""),1,"")</f>
        <v/>
      </c>
      <c r="AF33" s="15" t="str">
        <f>+IF(AND(Таблица2[№п/п]&lt;&gt;"",Таблица2[ИНН]=""),1,"")</f>
        <v/>
      </c>
      <c r="AG33" s="15"/>
      <c r="AH33" s="15"/>
      <c r="AI33" s="15"/>
      <c r="AJ33" s="15"/>
      <c r="AK3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3" s="66" t="str">
        <f>+IF((Таблица2[@ в графе мэйл
1- true
0 - false]+Таблица2[. в графе мэйл
1- true
0 - false])&gt;0,Справочник!$E$17,"")</f>
        <v/>
      </c>
      <c r="AP3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3" s="6" t="str">
        <f ca="1">+IF(AND(Таблица2[Дата рождения]&lt;&gt;"",Таблица2[Дата рождения]&gt;Справочник!$I$4),Справочник!$E$14,"")</f>
        <v/>
      </c>
      <c r="AS3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(ОРНЗ)])&lt;&gt;11),Справочник!E41,"")</f>
        <v/>
      </c>
      <c r="AU33" s="6" t="str">
        <f>+IF(AND(Таблица2[ИНН]&lt;&gt;"",LEN(Таблица2[ИНН])&lt;&gt;12),Справочник!$E$8,"")</f>
        <v/>
      </c>
      <c r="AV3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3" s="96" t="str">
        <f>IFERROR(IF(AND(Таблица2[СНИЛС]="",_xlfn.NUMBERVALUE(Таблица2[СНИЛС])),Справочник!$E$11,""),Справочник!$E$11)</f>
        <v/>
      </c>
      <c r="AX33" s="6" t="str">
        <f>+IF(AND(Таблица2[СНИЛС]&lt;&gt;"",LEN(Таблица2[СНИЛС])&lt;&gt;11),Справочник!E50,"")</f>
        <v/>
      </c>
    </row>
    <row r="34" spans="1:50" x14ac:dyDescent="0.25">
      <c r="A34" s="92"/>
      <c r="B34" s="92"/>
      <c r="D34" s="75"/>
      <c r="E34" s="93"/>
      <c r="F34" s="75"/>
      <c r="G34" s="75"/>
      <c r="H34" s="75"/>
      <c r="I34" s="75"/>
      <c r="J34" s="78"/>
      <c r="K34" s="75"/>
      <c r="L34" s="75"/>
      <c r="M34" s="79"/>
      <c r="N34" s="91"/>
      <c r="O34" s="75"/>
      <c r="P34" s="75"/>
      <c r="Q34" s="91"/>
      <c r="S34" s="80"/>
      <c r="T3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4" s="15"/>
      <c r="Y34" s="15"/>
      <c r="Z34" s="15"/>
      <c r="AA34" s="15"/>
      <c r="AB34" s="15"/>
      <c r="AC34" s="15"/>
      <c r="AD34" s="15"/>
      <c r="AE34" s="15" t="str">
        <f>+IF(AND(Таблица2[№п/п]&lt;&gt;"",Таблица2[СНИЛС]=""),1,"")</f>
        <v/>
      </c>
      <c r="AF34" s="15" t="str">
        <f>+IF(AND(Таблица2[№п/п]&lt;&gt;"",Таблица2[ИНН]=""),1,"")</f>
        <v/>
      </c>
      <c r="AG34" s="15"/>
      <c r="AH34" s="15"/>
      <c r="AI34" s="15"/>
      <c r="AJ34" s="15"/>
      <c r="AK3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4" s="66" t="str">
        <f>+IF((Таблица2[@ в графе мэйл
1- true
0 - false]+Таблица2[. в графе мэйл
1- true
0 - false])&gt;0,Справочник!$E$17,"")</f>
        <v/>
      </c>
      <c r="AP3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4" s="6" t="str">
        <f ca="1">+IF(AND(Таблица2[Дата рождения]&lt;&gt;"",Таблица2[Дата рождения]&gt;Справочник!$I$4),Справочник!$E$14,"")</f>
        <v/>
      </c>
      <c r="AS3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(ОРНЗ)])&lt;&gt;11),Справочник!E42,"")</f>
        <v/>
      </c>
      <c r="AU34" s="6" t="str">
        <f>+IF(AND(Таблица2[ИНН]&lt;&gt;"",LEN(Таблица2[ИНН])&lt;&gt;12),Справочник!$E$8,"")</f>
        <v/>
      </c>
      <c r="AV3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4" s="96" t="str">
        <f>IFERROR(IF(AND(Таблица2[СНИЛС]="",_xlfn.NUMBERVALUE(Таблица2[СНИЛС])),Справочник!$E$11,""),Справочник!$E$11)</f>
        <v/>
      </c>
      <c r="AX34" s="6" t="str">
        <f>+IF(AND(Таблица2[СНИЛС]&lt;&gt;"",LEN(Таблица2[СНИЛС])&lt;&gt;11),Справочник!E51,"")</f>
        <v/>
      </c>
    </row>
    <row r="35" spans="1:50" x14ac:dyDescent="0.25">
      <c r="A35" s="92"/>
      <c r="B35" s="92"/>
      <c r="D35" s="75"/>
      <c r="E35" s="93"/>
      <c r="F35" s="75"/>
      <c r="G35" s="75"/>
      <c r="H35" s="75"/>
      <c r="I35" s="75"/>
      <c r="J35" s="78"/>
      <c r="K35" s="75"/>
      <c r="L35" s="75"/>
      <c r="M35" s="79"/>
      <c r="N35" s="91"/>
      <c r="O35" s="75"/>
      <c r="P35" s="75"/>
      <c r="Q35" s="91"/>
      <c r="S35" s="80"/>
      <c r="T3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5" s="15"/>
      <c r="Y35" s="15"/>
      <c r="Z35" s="15"/>
      <c r="AA35" s="15"/>
      <c r="AB35" s="15"/>
      <c r="AC35" s="15"/>
      <c r="AD35" s="15"/>
      <c r="AE35" s="15" t="str">
        <f>+IF(AND(Таблица2[№п/п]&lt;&gt;"",Таблица2[СНИЛС]=""),1,"")</f>
        <v/>
      </c>
      <c r="AF35" s="15" t="str">
        <f>+IF(AND(Таблица2[№п/п]&lt;&gt;"",Таблица2[ИНН]=""),1,"")</f>
        <v/>
      </c>
      <c r="AG35" s="15"/>
      <c r="AH35" s="15"/>
      <c r="AI35" s="15"/>
      <c r="AJ35" s="15"/>
      <c r="AK3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5" s="66" t="str">
        <f>+IF((Таблица2[@ в графе мэйл
1- true
0 - false]+Таблица2[. в графе мэйл
1- true
0 - false])&gt;0,Справочник!$E$17,"")</f>
        <v/>
      </c>
      <c r="AP3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5" s="6" t="str">
        <f ca="1">+IF(AND(Таблица2[Дата рождения]&lt;&gt;"",Таблица2[Дата рождения]&gt;Справочник!$I$4),Справочник!$E$14,"")</f>
        <v/>
      </c>
      <c r="AS3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(ОРНЗ)])&lt;&gt;11),Справочник!E43,"")</f>
        <v/>
      </c>
      <c r="AU35" s="6" t="str">
        <f>+IF(AND(Таблица2[ИНН]&lt;&gt;"",LEN(Таблица2[ИНН])&lt;&gt;12),Справочник!$E$8,"")</f>
        <v/>
      </c>
      <c r="AV3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5" s="96" t="str">
        <f>IFERROR(IF(AND(Таблица2[СНИЛС]="",_xlfn.NUMBERVALUE(Таблица2[СНИЛС])),Справочник!$E$11,""),Справочник!$E$11)</f>
        <v/>
      </c>
      <c r="AX35" s="6" t="str">
        <f>+IF(AND(Таблица2[СНИЛС]&lt;&gt;"",LEN(Таблица2[СНИЛС])&lt;&gt;11),Справочник!E52,"")</f>
        <v/>
      </c>
    </row>
    <row r="36" spans="1:50" x14ac:dyDescent="0.25">
      <c r="A36" s="92"/>
      <c r="B36" s="92"/>
      <c r="D36" s="75"/>
      <c r="E36" s="93"/>
      <c r="F36" s="75"/>
      <c r="G36" s="75"/>
      <c r="H36" s="75"/>
      <c r="I36" s="75"/>
      <c r="J36" s="78"/>
      <c r="K36" s="75"/>
      <c r="L36" s="75"/>
      <c r="M36" s="79"/>
      <c r="N36" s="91"/>
      <c r="O36" s="75"/>
      <c r="P36" s="75"/>
      <c r="Q36" s="91"/>
      <c r="S36" s="80"/>
      <c r="T3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6" s="15"/>
      <c r="Y36" s="15"/>
      <c r="Z36" s="15"/>
      <c r="AA36" s="15"/>
      <c r="AB36" s="15"/>
      <c r="AC36" s="15"/>
      <c r="AD36" s="15"/>
      <c r="AE36" s="15" t="str">
        <f>+IF(AND(Таблица2[№п/п]&lt;&gt;"",Таблица2[СНИЛС]=""),1,"")</f>
        <v/>
      </c>
      <c r="AF36" s="15" t="str">
        <f>+IF(AND(Таблица2[№п/п]&lt;&gt;"",Таблица2[ИНН]=""),1,"")</f>
        <v/>
      </c>
      <c r="AG36" s="15"/>
      <c r="AH36" s="15"/>
      <c r="AI36" s="15"/>
      <c r="AJ36" s="15"/>
      <c r="AK3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6" s="66" t="str">
        <f>+IF((Таблица2[@ в графе мэйл
1- true
0 - false]+Таблица2[. в графе мэйл
1- true
0 - false])&gt;0,Справочник!$E$17,"")</f>
        <v/>
      </c>
      <c r="AP3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6" s="6" t="str">
        <f ca="1">+IF(AND(Таблица2[Дата рождения]&lt;&gt;"",Таблица2[Дата рождения]&gt;Справочник!$I$4),Справочник!$E$14,"")</f>
        <v/>
      </c>
      <c r="AS3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(ОРНЗ)])&lt;&gt;11),Справочник!E44,"")</f>
        <v/>
      </c>
      <c r="AU36" s="6" t="str">
        <f>+IF(AND(Таблица2[ИНН]&lt;&gt;"",LEN(Таблица2[ИНН])&lt;&gt;12),Справочник!$E$8,"")</f>
        <v/>
      </c>
      <c r="AV3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6" s="96" t="str">
        <f>IFERROR(IF(AND(Таблица2[СНИЛС]="",_xlfn.NUMBERVALUE(Таблица2[СНИЛС])),Справочник!$E$11,""),Справочник!$E$11)</f>
        <v/>
      </c>
      <c r="AX36" s="6" t="str">
        <f>+IF(AND(Таблица2[СНИЛС]&lt;&gt;"",LEN(Таблица2[СНИЛС])&lt;&gt;11),Справочник!E53,"")</f>
        <v/>
      </c>
    </row>
    <row r="37" spans="1:50" x14ac:dyDescent="0.25">
      <c r="A37" s="92"/>
      <c r="B37" s="92"/>
      <c r="D37" s="75"/>
      <c r="E37" s="93"/>
      <c r="F37" s="75"/>
      <c r="G37" s="75"/>
      <c r="H37" s="75"/>
      <c r="I37" s="75"/>
      <c r="J37" s="78"/>
      <c r="K37" s="75"/>
      <c r="L37" s="75"/>
      <c r="M37" s="79"/>
      <c r="N37" s="91"/>
      <c r="O37" s="75"/>
      <c r="P37" s="75"/>
      <c r="Q37" s="91"/>
      <c r="S37" s="80"/>
      <c r="T3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7" s="15"/>
      <c r="Y37" s="15"/>
      <c r="Z37" s="15"/>
      <c r="AA37" s="15"/>
      <c r="AB37" s="15"/>
      <c r="AC37" s="15"/>
      <c r="AD37" s="15"/>
      <c r="AE37" s="15" t="str">
        <f>+IF(AND(Таблица2[№п/п]&lt;&gt;"",Таблица2[СНИЛС]=""),1,"")</f>
        <v/>
      </c>
      <c r="AF37" s="15" t="str">
        <f>+IF(AND(Таблица2[№п/п]&lt;&gt;"",Таблица2[ИНН]=""),1,"")</f>
        <v/>
      </c>
      <c r="AG37" s="15"/>
      <c r="AH37" s="15"/>
      <c r="AI37" s="15"/>
      <c r="AJ37" s="15"/>
      <c r="AK3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7" s="66" t="str">
        <f>+IF((Таблица2[@ в графе мэйл
1- true
0 - false]+Таблица2[. в графе мэйл
1- true
0 - false])&gt;0,Справочник!$E$17,"")</f>
        <v/>
      </c>
      <c r="AP3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7" s="6" t="str">
        <f ca="1">+IF(AND(Таблица2[Дата рождения]&lt;&gt;"",Таблица2[Дата рождения]&gt;Справочник!$I$4),Справочник!$E$14,"")</f>
        <v/>
      </c>
      <c r="AS3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(ОРНЗ)])&lt;&gt;11),Справочник!E45,"")</f>
        <v/>
      </c>
      <c r="AU37" s="6" t="str">
        <f>+IF(AND(Таблица2[ИНН]&lt;&gt;"",LEN(Таблица2[ИНН])&lt;&gt;12),Справочник!$E$8,"")</f>
        <v/>
      </c>
      <c r="AV3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7" s="96" t="str">
        <f>IFERROR(IF(AND(Таблица2[СНИЛС]="",_xlfn.NUMBERVALUE(Таблица2[СНИЛС])),Справочник!$E$11,""),Справочник!$E$11)</f>
        <v/>
      </c>
      <c r="AX37" s="6" t="str">
        <f>+IF(AND(Таблица2[СНИЛС]&lt;&gt;"",LEN(Таблица2[СНИЛС])&lt;&gt;11),Справочник!E54,"")</f>
        <v/>
      </c>
    </row>
    <row r="38" spans="1:50" x14ac:dyDescent="0.25">
      <c r="A38" s="92"/>
      <c r="B38" s="92"/>
      <c r="D38" s="75"/>
      <c r="E38" s="93"/>
      <c r="F38" s="75"/>
      <c r="G38" s="75"/>
      <c r="H38" s="75"/>
      <c r="I38" s="75"/>
      <c r="J38" s="78"/>
      <c r="K38" s="75"/>
      <c r="L38" s="75"/>
      <c r="M38" s="79"/>
      <c r="N38" s="91"/>
      <c r="O38" s="75"/>
      <c r="P38" s="75"/>
      <c r="Q38" s="91"/>
      <c r="S38" s="80"/>
      <c r="T3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8" s="15"/>
      <c r="Y38" s="15"/>
      <c r="Z38" s="15"/>
      <c r="AA38" s="15"/>
      <c r="AB38" s="15"/>
      <c r="AC38" s="15"/>
      <c r="AD38" s="15"/>
      <c r="AE38" s="15" t="str">
        <f>+IF(AND(Таблица2[№п/п]&lt;&gt;"",Таблица2[СНИЛС]=""),1,"")</f>
        <v/>
      </c>
      <c r="AF38" s="15" t="str">
        <f>+IF(AND(Таблица2[№п/п]&lt;&gt;"",Таблица2[ИНН]=""),1,"")</f>
        <v/>
      </c>
      <c r="AG38" s="15"/>
      <c r="AH38" s="15"/>
      <c r="AI38" s="15"/>
      <c r="AJ38" s="15"/>
      <c r="AK3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8" s="66" t="str">
        <f>+IF((Таблица2[@ в графе мэйл
1- true
0 - false]+Таблица2[. в графе мэйл
1- true
0 - false])&gt;0,Справочник!$E$17,"")</f>
        <v/>
      </c>
      <c r="AP3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8" s="6" t="str">
        <f ca="1">+IF(AND(Таблица2[Дата рождения]&lt;&gt;"",Таблица2[Дата рождения]&gt;Справочник!$I$4),Справочник!$E$14,"")</f>
        <v/>
      </c>
      <c r="AS3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(ОРНЗ)])&lt;&gt;11),Справочник!E46,"")</f>
        <v/>
      </c>
      <c r="AU38" s="6" t="str">
        <f>+IF(AND(Таблица2[ИНН]&lt;&gt;"",LEN(Таблица2[ИНН])&lt;&gt;12),Справочник!$E$8,"")</f>
        <v/>
      </c>
      <c r="AV3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8" s="96" t="str">
        <f>IFERROR(IF(AND(Таблица2[СНИЛС]="",_xlfn.NUMBERVALUE(Таблица2[СНИЛС])),Справочник!$E$11,""),Справочник!$E$11)</f>
        <v/>
      </c>
      <c r="AX38" s="6" t="str">
        <f>+IF(AND(Таблица2[СНИЛС]&lt;&gt;"",LEN(Таблица2[СНИЛС])&lt;&gt;11),Справочник!E55,"")</f>
        <v/>
      </c>
    </row>
    <row r="39" spans="1:50" x14ac:dyDescent="0.25">
      <c r="A39" s="92"/>
      <c r="B39" s="92"/>
      <c r="D39" s="75"/>
      <c r="E39" s="93"/>
      <c r="F39" s="75"/>
      <c r="G39" s="75"/>
      <c r="H39" s="75"/>
      <c r="I39" s="75"/>
      <c r="J39" s="78"/>
      <c r="K39" s="75"/>
      <c r="L39" s="75"/>
      <c r="M39" s="79"/>
      <c r="N39" s="91"/>
      <c r="O39" s="75"/>
      <c r="P39" s="75"/>
      <c r="Q39" s="91"/>
      <c r="S39" s="80"/>
      <c r="T3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9" s="15"/>
      <c r="Y39" s="15"/>
      <c r="Z39" s="15"/>
      <c r="AA39" s="15"/>
      <c r="AB39" s="15"/>
      <c r="AC39" s="15"/>
      <c r="AD39" s="15"/>
      <c r="AE39" s="15" t="str">
        <f>+IF(AND(Таблица2[№п/п]&lt;&gt;"",Таблица2[СНИЛС]=""),1,"")</f>
        <v/>
      </c>
      <c r="AF39" s="15" t="str">
        <f>+IF(AND(Таблица2[№п/п]&lt;&gt;"",Таблица2[ИНН]=""),1,"")</f>
        <v/>
      </c>
      <c r="AG39" s="15"/>
      <c r="AH39" s="15"/>
      <c r="AI39" s="15"/>
      <c r="AJ39" s="15"/>
      <c r="AK3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9" s="66" t="str">
        <f>+IF((Таблица2[@ в графе мэйл
1- true
0 - false]+Таблица2[. в графе мэйл
1- true
0 - false])&gt;0,Справочник!$E$17,"")</f>
        <v/>
      </c>
      <c r="AP3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9" s="6" t="str">
        <f ca="1">+IF(AND(Таблица2[Дата рождения]&lt;&gt;"",Таблица2[Дата рождения]&gt;Справочник!$I$4),Справочник!$E$14,"")</f>
        <v/>
      </c>
      <c r="AS3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(ОРНЗ)])&lt;&gt;11),Справочник!E47,"")</f>
        <v/>
      </c>
      <c r="AU39" s="6" t="str">
        <f>+IF(AND(Таблица2[ИНН]&lt;&gt;"",LEN(Таблица2[ИНН])&lt;&gt;12),Справочник!$E$8,"")</f>
        <v/>
      </c>
      <c r="AV3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9" s="96" t="str">
        <f>IFERROR(IF(AND(Таблица2[СНИЛС]="",_xlfn.NUMBERVALUE(Таблица2[СНИЛС])),Справочник!$E$11,""),Справочник!$E$11)</f>
        <v/>
      </c>
      <c r="AX39" s="6" t="str">
        <f>+IF(AND(Таблица2[СНИЛС]&lt;&gt;"",LEN(Таблица2[СНИЛС])&lt;&gt;11),Справочник!E56,"")</f>
        <v/>
      </c>
    </row>
    <row r="40" spans="1:50" x14ac:dyDescent="0.25">
      <c r="A40" s="92"/>
      <c r="B40" s="92"/>
      <c r="D40" s="75"/>
      <c r="E40" s="93"/>
      <c r="F40" s="75"/>
      <c r="G40" s="75"/>
      <c r="H40" s="75"/>
      <c r="I40" s="75"/>
      <c r="J40" s="78"/>
      <c r="K40" s="75"/>
      <c r="L40" s="75"/>
      <c r="M40" s="79"/>
      <c r="N40" s="91"/>
      <c r="O40" s="75"/>
      <c r="P40" s="75"/>
      <c r="Q40" s="91"/>
      <c r="S40" s="80"/>
      <c r="T4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0" s="15"/>
      <c r="Y40" s="15"/>
      <c r="Z40" s="15"/>
      <c r="AA40" s="15"/>
      <c r="AB40" s="15"/>
      <c r="AC40" s="15"/>
      <c r="AD40" s="15"/>
      <c r="AE40" s="15" t="str">
        <f>+IF(AND(Таблица2[№п/п]&lt;&gt;"",Таблица2[СНИЛС]=""),1,"")</f>
        <v/>
      </c>
      <c r="AF40" s="15" t="str">
        <f>+IF(AND(Таблица2[№п/п]&lt;&gt;"",Таблица2[ИНН]=""),1,"")</f>
        <v/>
      </c>
      <c r="AG40" s="15"/>
      <c r="AH40" s="15"/>
      <c r="AI40" s="15"/>
      <c r="AJ40" s="15"/>
      <c r="AK4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0" s="66" t="str">
        <f>+IF((Таблица2[@ в графе мэйл
1- true
0 - false]+Таблица2[. в графе мэйл
1- true
0 - false])&gt;0,Справочник!$E$17,"")</f>
        <v/>
      </c>
      <c r="AP4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0" s="6" t="str">
        <f ca="1">+IF(AND(Таблица2[Дата рождения]&lt;&gt;"",Таблица2[Дата рождения]&gt;Справочник!$I$4),Справочник!$E$14,"")</f>
        <v/>
      </c>
      <c r="AS4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(ОРНЗ)])&lt;&gt;11),Справочник!E48,"")</f>
        <v/>
      </c>
      <c r="AU40" s="6" t="str">
        <f>+IF(AND(Таблица2[ИНН]&lt;&gt;"",LEN(Таблица2[ИНН])&lt;&gt;12),Справочник!$E$8,"")</f>
        <v/>
      </c>
      <c r="AV4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0" s="96" t="str">
        <f>IFERROR(IF(AND(Таблица2[СНИЛС]="",_xlfn.NUMBERVALUE(Таблица2[СНИЛС])),Справочник!$E$11,""),Справочник!$E$11)</f>
        <v/>
      </c>
      <c r="AX40" s="6" t="str">
        <f>+IF(AND(Таблица2[СНИЛС]&lt;&gt;"",LEN(Таблица2[СНИЛС])&lt;&gt;11),Справочник!E57,"")</f>
        <v/>
      </c>
    </row>
    <row r="41" spans="1:50" x14ac:dyDescent="0.25">
      <c r="A41" s="92"/>
      <c r="B41" s="92"/>
      <c r="D41" s="75"/>
      <c r="E41" s="93"/>
      <c r="F41" s="75"/>
      <c r="G41" s="75"/>
      <c r="H41" s="75"/>
      <c r="I41" s="75"/>
      <c r="J41" s="78"/>
      <c r="K41" s="75"/>
      <c r="L41" s="75"/>
      <c r="M41" s="79"/>
      <c r="N41" s="91"/>
      <c r="O41" s="75"/>
      <c r="P41" s="75"/>
      <c r="Q41" s="91"/>
      <c r="S41" s="80"/>
      <c r="T4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1" s="15"/>
      <c r="Y41" s="15"/>
      <c r="Z41" s="15"/>
      <c r="AA41" s="15"/>
      <c r="AB41" s="15"/>
      <c r="AC41" s="15"/>
      <c r="AD41" s="15"/>
      <c r="AE41" s="15" t="str">
        <f>+IF(AND(Таблица2[№п/п]&lt;&gt;"",Таблица2[СНИЛС]=""),1,"")</f>
        <v/>
      </c>
      <c r="AF41" s="15" t="str">
        <f>+IF(AND(Таблица2[№п/п]&lt;&gt;"",Таблица2[ИНН]=""),1,"")</f>
        <v/>
      </c>
      <c r="AG41" s="15"/>
      <c r="AH41" s="15"/>
      <c r="AI41" s="15"/>
      <c r="AJ41" s="15"/>
      <c r="AK4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1" s="66" t="str">
        <f>+IF((Таблица2[@ в графе мэйл
1- true
0 - false]+Таблица2[. в графе мэйл
1- true
0 - false])&gt;0,Справочник!$E$17,"")</f>
        <v/>
      </c>
      <c r="AP4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1" s="6" t="str">
        <f ca="1">+IF(AND(Таблица2[Дата рождения]&lt;&gt;"",Таблица2[Дата рождения]&gt;Справочник!$I$4),Справочник!$E$14,"")</f>
        <v/>
      </c>
      <c r="AS4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(ОРНЗ)])&lt;&gt;11),Справочник!E49,"")</f>
        <v/>
      </c>
      <c r="AU41" s="6" t="str">
        <f>+IF(AND(Таблица2[ИНН]&lt;&gt;"",LEN(Таблица2[ИНН])&lt;&gt;12),Справочник!$E$8,"")</f>
        <v/>
      </c>
      <c r="AV4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1" s="96" t="str">
        <f>IFERROR(IF(AND(Таблица2[СНИЛС]="",_xlfn.NUMBERVALUE(Таблица2[СНИЛС])),Справочник!$E$11,""),Справочник!$E$11)</f>
        <v/>
      </c>
      <c r="AX41" s="6" t="str">
        <f>+IF(AND(Таблица2[СНИЛС]&lt;&gt;"",LEN(Таблица2[СНИЛС])&lt;&gt;11),Справочник!E58,"")</f>
        <v/>
      </c>
    </row>
    <row r="42" spans="1:50" x14ac:dyDescent="0.25">
      <c r="A42" s="92"/>
      <c r="B42" s="92"/>
      <c r="D42" s="75"/>
      <c r="E42" s="93"/>
      <c r="F42" s="75"/>
      <c r="G42" s="75"/>
      <c r="H42" s="75"/>
      <c r="I42" s="75"/>
      <c r="J42" s="78"/>
      <c r="K42" s="75"/>
      <c r="L42" s="75"/>
      <c r="M42" s="79"/>
      <c r="N42" s="91"/>
      <c r="O42" s="75"/>
      <c r="P42" s="75"/>
      <c r="Q42" s="91"/>
      <c r="S42" s="80"/>
      <c r="T4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2" s="15"/>
      <c r="Y42" s="15"/>
      <c r="Z42" s="15"/>
      <c r="AA42" s="15"/>
      <c r="AB42" s="15"/>
      <c r="AC42" s="15"/>
      <c r="AD42" s="15"/>
      <c r="AE42" s="15" t="str">
        <f>+IF(AND(Таблица2[№п/п]&lt;&gt;"",Таблица2[СНИЛС]=""),1,"")</f>
        <v/>
      </c>
      <c r="AF42" s="15" t="str">
        <f>+IF(AND(Таблица2[№п/п]&lt;&gt;"",Таблица2[ИНН]=""),1,"")</f>
        <v/>
      </c>
      <c r="AG42" s="15"/>
      <c r="AH42" s="15"/>
      <c r="AI42" s="15"/>
      <c r="AJ42" s="15"/>
      <c r="AK4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2" s="66" t="str">
        <f>+IF((Таблица2[@ в графе мэйл
1- true
0 - false]+Таблица2[. в графе мэйл
1- true
0 - false])&gt;0,Справочник!$E$17,"")</f>
        <v/>
      </c>
      <c r="AP4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2" s="6" t="str">
        <f ca="1">+IF(AND(Таблица2[Дата рождения]&lt;&gt;"",Таблица2[Дата рождения]&gt;Справочник!$I$4),Справочник!$E$14,"")</f>
        <v/>
      </c>
      <c r="AS4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(ОРНЗ)])&lt;&gt;11),Справочник!E50,"")</f>
        <v/>
      </c>
      <c r="AU42" s="6" t="str">
        <f>+IF(AND(Таблица2[ИНН]&lt;&gt;"",LEN(Таблица2[ИНН])&lt;&gt;12),Справочник!$E$8,"")</f>
        <v/>
      </c>
      <c r="AV4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2" s="96" t="str">
        <f>IFERROR(IF(AND(Таблица2[СНИЛС]="",_xlfn.NUMBERVALUE(Таблица2[СНИЛС])),Справочник!$E$11,""),Справочник!$E$11)</f>
        <v/>
      </c>
      <c r="AX42" s="6" t="str">
        <f>+IF(AND(Таблица2[СНИЛС]&lt;&gt;"",LEN(Таблица2[СНИЛС])&lt;&gt;11),Справочник!E59,"")</f>
        <v/>
      </c>
    </row>
    <row r="43" spans="1:50" x14ac:dyDescent="0.25">
      <c r="A43" s="92"/>
      <c r="B43" s="92"/>
      <c r="D43" s="75"/>
      <c r="E43" s="93"/>
      <c r="F43" s="75"/>
      <c r="G43" s="75"/>
      <c r="H43" s="75"/>
      <c r="I43" s="75"/>
      <c r="J43" s="78"/>
      <c r="K43" s="75"/>
      <c r="L43" s="75"/>
      <c r="M43" s="79"/>
      <c r="N43" s="91"/>
      <c r="O43" s="75"/>
      <c r="P43" s="75"/>
      <c r="Q43" s="91"/>
      <c r="S43" s="80"/>
      <c r="T4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3" s="15"/>
      <c r="Y43" s="15"/>
      <c r="Z43" s="15"/>
      <c r="AA43" s="15"/>
      <c r="AB43" s="15"/>
      <c r="AC43" s="15"/>
      <c r="AD43" s="15"/>
      <c r="AE43" s="15" t="str">
        <f>+IF(AND(Таблица2[№п/п]&lt;&gt;"",Таблица2[СНИЛС]=""),1,"")</f>
        <v/>
      </c>
      <c r="AF43" s="15" t="str">
        <f>+IF(AND(Таблица2[№п/п]&lt;&gt;"",Таблица2[ИНН]=""),1,"")</f>
        <v/>
      </c>
      <c r="AG43" s="15"/>
      <c r="AH43" s="15"/>
      <c r="AI43" s="15"/>
      <c r="AJ43" s="15"/>
      <c r="AK4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3" s="66" t="str">
        <f>+IF((Таблица2[@ в графе мэйл
1- true
0 - false]+Таблица2[. в графе мэйл
1- true
0 - false])&gt;0,Справочник!$E$17,"")</f>
        <v/>
      </c>
      <c r="AP4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3" s="6" t="str">
        <f ca="1">+IF(AND(Таблица2[Дата рождения]&lt;&gt;"",Таблица2[Дата рождения]&gt;Справочник!$I$4),Справочник!$E$14,"")</f>
        <v/>
      </c>
      <c r="AS4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(ОРНЗ)])&lt;&gt;11),Справочник!E51,"")</f>
        <v/>
      </c>
      <c r="AU43" s="6" t="str">
        <f>+IF(AND(Таблица2[ИНН]&lt;&gt;"",LEN(Таблица2[ИНН])&lt;&gt;12),Справочник!$E$8,"")</f>
        <v/>
      </c>
      <c r="AV4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3" s="96" t="str">
        <f>IFERROR(IF(AND(Таблица2[СНИЛС]="",_xlfn.NUMBERVALUE(Таблица2[СНИЛС])),Справочник!$E$11,""),Справочник!$E$11)</f>
        <v/>
      </c>
      <c r="AX43" s="6" t="str">
        <f>+IF(AND(Таблица2[СНИЛС]&lt;&gt;"",LEN(Таблица2[СНИЛС])&lt;&gt;11),Справочник!E60,"")</f>
        <v/>
      </c>
    </row>
    <row r="44" spans="1:50" x14ac:dyDescent="0.25">
      <c r="A44" s="92"/>
      <c r="B44" s="92"/>
      <c r="D44" s="75"/>
      <c r="E44" s="93"/>
      <c r="F44" s="75"/>
      <c r="G44" s="75"/>
      <c r="H44" s="75"/>
      <c r="I44" s="75"/>
      <c r="J44" s="78"/>
      <c r="K44" s="75"/>
      <c r="L44" s="75"/>
      <c r="M44" s="79"/>
      <c r="N44" s="91"/>
      <c r="O44" s="75"/>
      <c r="P44" s="75"/>
      <c r="Q44" s="91"/>
      <c r="S44" s="80"/>
      <c r="T4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4" s="15"/>
      <c r="Y44" s="15"/>
      <c r="Z44" s="15"/>
      <c r="AA44" s="15"/>
      <c r="AB44" s="15"/>
      <c r="AC44" s="15"/>
      <c r="AD44" s="15"/>
      <c r="AE44" s="15" t="str">
        <f>+IF(AND(Таблица2[№п/п]&lt;&gt;"",Таблица2[СНИЛС]=""),1,"")</f>
        <v/>
      </c>
      <c r="AF44" s="15" t="str">
        <f>+IF(AND(Таблица2[№п/п]&lt;&gt;"",Таблица2[ИНН]=""),1,"")</f>
        <v/>
      </c>
      <c r="AG44" s="15"/>
      <c r="AH44" s="15"/>
      <c r="AI44" s="15"/>
      <c r="AJ44" s="15"/>
      <c r="AK4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4" s="66" t="str">
        <f>+IF((Таблица2[@ в графе мэйл
1- true
0 - false]+Таблица2[. в графе мэйл
1- true
0 - false])&gt;0,Справочник!$E$17,"")</f>
        <v/>
      </c>
      <c r="AP4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4" s="6" t="str">
        <f ca="1">+IF(AND(Таблица2[Дата рождения]&lt;&gt;"",Таблица2[Дата рождения]&gt;Справочник!$I$4),Справочник!$E$14,"")</f>
        <v/>
      </c>
      <c r="AS4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(ОРНЗ)])&lt;&gt;11),Справочник!E52,"")</f>
        <v/>
      </c>
      <c r="AU44" s="6" t="str">
        <f>+IF(AND(Таблица2[ИНН]&lt;&gt;"",LEN(Таблица2[ИНН])&lt;&gt;12),Справочник!$E$8,"")</f>
        <v/>
      </c>
      <c r="AV4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4" s="96" t="str">
        <f>IFERROR(IF(AND(Таблица2[СНИЛС]="",_xlfn.NUMBERVALUE(Таблица2[СНИЛС])),Справочник!$E$11,""),Справочник!$E$11)</f>
        <v/>
      </c>
      <c r="AX44" s="6" t="str">
        <f>+IF(AND(Таблица2[СНИЛС]&lt;&gt;"",LEN(Таблица2[СНИЛС])&lt;&gt;11),Справочник!E61,"")</f>
        <v/>
      </c>
    </row>
    <row r="45" spans="1:50" x14ac:dyDescent="0.25">
      <c r="A45" s="92"/>
      <c r="B45" s="92"/>
      <c r="D45" s="75"/>
      <c r="E45" s="93"/>
      <c r="F45" s="75"/>
      <c r="G45" s="75"/>
      <c r="H45" s="75"/>
      <c r="I45" s="75"/>
      <c r="J45" s="78"/>
      <c r="K45" s="75"/>
      <c r="L45" s="75"/>
      <c r="M45" s="79"/>
      <c r="N45" s="91"/>
      <c r="O45" s="75"/>
      <c r="P45" s="75"/>
      <c r="Q45" s="91"/>
      <c r="S45" s="80"/>
      <c r="T4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5" s="15"/>
      <c r="Y45" s="15"/>
      <c r="Z45" s="15"/>
      <c r="AA45" s="15"/>
      <c r="AB45" s="15"/>
      <c r="AC45" s="15"/>
      <c r="AD45" s="15"/>
      <c r="AE45" s="15" t="str">
        <f>+IF(AND(Таблица2[№п/п]&lt;&gt;"",Таблица2[СНИЛС]=""),1,"")</f>
        <v/>
      </c>
      <c r="AF45" s="15" t="str">
        <f>+IF(AND(Таблица2[№п/п]&lt;&gt;"",Таблица2[ИНН]=""),1,"")</f>
        <v/>
      </c>
      <c r="AG45" s="15"/>
      <c r="AH45" s="15"/>
      <c r="AI45" s="15"/>
      <c r="AJ45" s="15"/>
      <c r="AK4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5" s="66" t="str">
        <f>+IF((Таблица2[@ в графе мэйл
1- true
0 - false]+Таблица2[. в графе мэйл
1- true
0 - false])&gt;0,Справочник!$E$17,"")</f>
        <v/>
      </c>
      <c r="AP4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5" s="6" t="str">
        <f ca="1">+IF(AND(Таблица2[Дата рождения]&lt;&gt;"",Таблица2[Дата рождения]&gt;Справочник!$I$4),Справочник!$E$14,"")</f>
        <v/>
      </c>
      <c r="AS4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(ОРНЗ)])&lt;&gt;11),Справочник!E53,"")</f>
        <v/>
      </c>
      <c r="AU45" s="6" t="str">
        <f>+IF(AND(Таблица2[ИНН]&lt;&gt;"",LEN(Таблица2[ИНН])&lt;&gt;12),Справочник!$E$8,"")</f>
        <v/>
      </c>
      <c r="AV4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5" s="96" t="str">
        <f>IFERROR(IF(AND(Таблица2[СНИЛС]="",_xlfn.NUMBERVALUE(Таблица2[СНИЛС])),Справочник!$E$11,""),Справочник!$E$11)</f>
        <v/>
      </c>
      <c r="AX45" s="6" t="str">
        <f>+IF(AND(Таблица2[СНИЛС]&lt;&gt;"",LEN(Таблица2[СНИЛС])&lt;&gt;11),Справочник!E62,"")</f>
        <v/>
      </c>
    </row>
    <row r="46" spans="1:50" x14ac:dyDescent="0.25">
      <c r="A46" s="92"/>
      <c r="B46" s="92"/>
      <c r="D46" s="75"/>
      <c r="E46" s="93"/>
      <c r="F46" s="75"/>
      <c r="G46" s="75"/>
      <c r="H46" s="75"/>
      <c r="I46" s="75"/>
      <c r="J46" s="78"/>
      <c r="K46" s="75"/>
      <c r="L46" s="75"/>
      <c r="M46" s="79"/>
      <c r="N46" s="91"/>
      <c r="O46" s="75"/>
      <c r="P46" s="75"/>
      <c r="Q46" s="91"/>
      <c r="S46" s="80"/>
      <c r="T4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6" s="15"/>
      <c r="Y46" s="15"/>
      <c r="Z46" s="15"/>
      <c r="AA46" s="15"/>
      <c r="AB46" s="15"/>
      <c r="AC46" s="15"/>
      <c r="AD46" s="15"/>
      <c r="AE46" s="15" t="str">
        <f>+IF(AND(Таблица2[№п/п]&lt;&gt;"",Таблица2[СНИЛС]=""),1,"")</f>
        <v/>
      </c>
      <c r="AF46" s="15" t="str">
        <f>+IF(AND(Таблица2[№п/п]&lt;&gt;"",Таблица2[ИНН]=""),1,"")</f>
        <v/>
      </c>
      <c r="AG46" s="15"/>
      <c r="AH46" s="15"/>
      <c r="AI46" s="15"/>
      <c r="AJ46" s="15"/>
      <c r="AK4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6" s="66" t="str">
        <f>+IF((Таблица2[@ в графе мэйл
1- true
0 - false]+Таблица2[. в графе мэйл
1- true
0 - false])&gt;0,Справочник!$E$17,"")</f>
        <v/>
      </c>
      <c r="AP4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6" s="6" t="str">
        <f ca="1">+IF(AND(Таблица2[Дата рождения]&lt;&gt;"",Таблица2[Дата рождения]&gt;Справочник!$I$4),Справочник!$E$14,"")</f>
        <v/>
      </c>
      <c r="AS4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(ОРНЗ)])&lt;&gt;11),Справочник!E54,"")</f>
        <v/>
      </c>
      <c r="AU46" s="6" t="str">
        <f>+IF(AND(Таблица2[ИНН]&lt;&gt;"",LEN(Таблица2[ИНН])&lt;&gt;12),Справочник!$E$8,"")</f>
        <v/>
      </c>
      <c r="AV4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6" s="96" t="str">
        <f>IFERROR(IF(AND(Таблица2[СНИЛС]="",_xlfn.NUMBERVALUE(Таблица2[СНИЛС])),Справочник!$E$11,""),Справочник!$E$11)</f>
        <v/>
      </c>
      <c r="AX46" s="6" t="str">
        <f>+IF(AND(Таблица2[СНИЛС]&lt;&gt;"",LEN(Таблица2[СНИЛС])&lt;&gt;11),Справочник!E63,"")</f>
        <v/>
      </c>
    </row>
    <row r="47" spans="1:50" x14ac:dyDescent="0.25">
      <c r="A47" s="92"/>
      <c r="B47" s="92"/>
      <c r="D47" s="75"/>
      <c r="E47" s="93"/>
      <c r="F47" s="75"/>
      <c r="G47" s="75"/>
      <c r="H47" s="75"/>
      <c r="I47" s="75"/>
      <c r="J47" s="78"/>
      <c r="K47" s="75"/>
      <c r="L47" s="75"/>
      <c r="M47" s="79"/>
      <c r="N47" s="91"/>
      <c r="O47" s="75"/>
      <c r="P47" s="75"/>
      <c r="Q47" s="91"/>
      <c r="S47" s="80"/>
      <c r="T4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7" s="15"/>
      <c r="Y47" s="15"/>
      <c r="Z47" s="15"/>
      <c r="AA47" s="15"/>
      <c r="AB47" s="15"/>
      <c r="AC47" s="15"/>
      <c r="AD47" s="15"/>
      <c r="AE47" s="15" t="str">
        <f>+IF(AND(Таблица2[№п/п]&lt;&gt;"",Таблица2[СНИЛС]=""),1,"")</f>
        <v/>
      </c>
      <c r="AF47" s="15" t="str">
        <f>+IF(AND(Таблица2[№п/п]&lt;&gt;"",Таблица2[ИНН]=""),1,"")</f>
        <v/>
      </c>
      <c r="AG47" s="15"/>
      <c r="AH47" s="15"/>
      <c r="AI47" s="15"/>
      <c r="AJ47" s="15"/>
      <c r="AK4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7" s="66" t="str">
        <f>+IF((Таблица2[@ в графе мэйл
1- true
0 - false]+Таблица2[. в графе мэйл
1- true
0 - false])&gt;0,Справочник!$E$17,"")</f>
        <v/>
      </c>
      <c r="AP4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7" s="6" t="str">
        <f ca="1">+IF(AND(Таблица2[Дата рождения]&lt;&gt;"",Таблица2[Дата рождения]&gt;Справочник!$I$4),Справочник!$E$14,"")</f>
        <v/>
      </c>
      <c r="AS4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(ОРНЗ)])&lt;&gt;11),Справочник!E55,"")</f>
        <v/>
      </c>
      <c r="AU47" s="6" t="str">
        <f>+IF(AND(Таблица2[ИНН]&lt;&gt;"",LEN(Таблица2[ИНН])&lt;&gt;12),Справочник!$E$8,"")</f>
        <v/>
      </c>
      <c r="AV4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7" s="96" t="str">
        <f>IFERROR(IF(AND(Таблица2[СНИЛС]="",_xlfn.NUMBERVALUE(Таблица2[СНИЛС])),Справочник!$E$11,""),Справочник!$E$11)</f>
        <v/>
      </c>
      <c r="AX47" s="6" t="str">
        <f>+IF(AND(Таблица2[СНИЛС]&lt;&gt;"",LEN(Таблица2[СНИЛС])&lt;&gt;11),Справочник!E64,"")</f>
        <v/>
      </c>
    </row>
    <row r="48" spans="1:50" x14ac:dyDescent="0.25">
      <c r="A48" s="92"/>
      <c r="B48" s="92"/>
      <c r="D48" s="75"/>
      <c r="E48" s="93"/>
      <c r="F48" s="75"/>
      <c r="G48" s="75"/>
      <c r="H48" s="75"/>
      <c r="I48" s="75"/>
      <c r="J48" s="78"/>
      <c r="K48" s="75"/>
      <c r="L48" s="75"/>
      <c r="M48" s="79"/>
      <c r="N48" s="91"/>
      <c r="O48" s="75"/>
      <c r="P48" s="75"/>
      <c r="Q48" s="91"/>
      <c r="S48" s="80"/>
      <c r="T4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8" s="15"/>
      <c r="Y48" s="15"/>
      <c r="Z48" s="15"/>
      <c r="AA48" s="15"/>
      <c r="AB48" s="15"/>
      <c r="AC48" s="15"/>
      <c r="AD48" s="15"/>
      <c r="AE48" s="15" t="str">
        <f>+IF(AND(Таблица2[№п/п]&lt;&gt;"",Таблица2[СНИЛС]=""),1,"")</f>
        <v/>
      </c>
      <c r="AF48" s="15" t="str">
        <f>+IF(AND(Таблица2[№п/п]&lt;&gt;"",Таблица2[ИНН]=""),1,"")</f>
        <v/>
      </c>
      <c r="AG48" s="15"/>
      <c r="AH48" s="15"/>
      <c r="AI48" s="15"/>
      <c r="AJ48" s="15"/>
      <c r="AK4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8" s="66" t="str">
        <f>+IF((Таблица2[@ в графе мэйл
1- true
0 - false]+Таблица2[. в графе мэйл
1- true
0 - false])&gt;0,Справочник!$E$17,"")</f>
        <v/>
      </c>
      <c r="AP4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8" s="6" t="str">
        <f ca="1">+IF(AND(Таблица2[Дата рождения]&lt;&gt;"",Таблица2[Дата рождения]&gt;Справочник!$I$4),Справочник!$E$14,"")</f>
        <v/>
      </c>
      <c r="AS4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(ОРНЗ)])&lt;&gt;11),Справочник!E56,"")</f>
        <v/>
      </c>
      <c r="AU48" s="6" t="str">
        <f>+IF(AND(Таблица2[ИНН]&lt;&gt;"",LEN(Таблица2[ИНН])&lt;&gt;12),Справочник!$E$8,"")</f>
        <v/>
      </c>
      <c r="AV4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8" s="96" t="str">
        <f>IFERROR(IF(AND(Таблица2[СНИЛС]="",_xlfn.NUMBERVALUE(Таблица2[СНИЛС])),Справочник!$E$11,""),Справочник!$E$11)</f>
        <v/>
      </c>
      <c r="AX48" s="6" t="str">
        <f>+IF(AND(Таблица2[СНИЛС]&lt;&gt;"",LEN(Таблица2[СНИЛС])&lt;&gt;11),Справочник!E65,"")</f>
        <v/>
      </c>
    </row>
    <row r="49" spans="1:50" x14ac:dyDescent="0.25">
      <c r="A49" s="92"/>
      <c r="B49" s="92"/>
      <c r="D49" s="75"/>
      <c r="E49" s="93"/>
      <c r="F49" s="75"/>
      <c r="G49" s="75"/>
      <c r="H49" s="75"/>
      <c r="I49" s="75"/>
      <c r="J49" s="78"/>
      <c r="K49" s="75"/>
      <c r="L49" s="75"/>
      <c r="M49" s="79"/>
      <c r="N49" s="91"/>
      <c r="O49" s="75"/>
      <c r="P49" s="75"/>
      <c r="Q49" s="91"/>
      <c r="S49" s="80"/>
      <c r="T4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4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4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4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49" s="15"/>
      <c r="Y49" s="15"/>
      <c r="Z49" s="15"/>
      <c r="AA49" s="15"/>
      <c r="AB49" s="15"/>
      <c r="AC49" s="15"/>
      <c r="AD49" s="15"/>
      <c r="AE49" s="15" t="str">
        <f>+IF(AND(Таблица2[№п/п]&lt;&gt;"",Таблица2[СНИЛС]=""),1,"")</f>
        <v/>
      </c>
      <c r="AF49" s="15" t="str">
        <f>+IF(AND(Таблица2[№п/п]&lt;&gt;"",Таблица2[ИНН]=""),1,"")</f>
        <v/>
      </c>
      <c r="AG49" s="15"/>
      <c r="AH49" s="15"/>
      <c r="AI49" s="15"/>
      <c r="AJ49" s="15"/>
      <c r="AK4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4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4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4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49" s="66" t="str">
        <f>+IF((Таблица2[@ в графе мэйл
1- true
0 - false]+Таблица2[. в графе мэйл
1- true
0 - false])&gt;0,Справочник!$E$17,"")</f>
        <v/>
      </c>
      <c r="AP4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4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49" s="6" t="str">
        <f ca="1">+IF(AND(Таблица2[Дата рождения]&lt;&gt;"",Таблица2[Дата рождения]&gt;Справочник!$I$4),Справочник!$E$14,"")</f>
        <v/>
      </c>
      <c r="AS4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4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(ОРНЗ)])&lt;&gt;11),Справочник!E57,"")</f>
        <v/>
      </c>
      <c r="AU49" s="6" t="str">
        <f>+IF(AND(Таблица2[ИНН]&lt;&gt;"",LEN(Таблица2[ИНН])&lt;&gt;12),Справочник!$E$8,"")</f>
        <v/>
      </c>
      <c r="AV4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49" s="96" t="str">
        <f>IFERROR(IF(AND(Таблица2[СНИЛС]="",_xlfn.NUMBERVALUE(Таблица2[СНИЛС])),Справочник!$E$11,""),Справочник!$E$11)</f>
        <v/>
      </c>
      <c r="AX49" s="6" t="str">
        <f>+IF(AND(Таблица2[СНИЛС]&lt;&gt;"",LEN(Таблица2[СНИЛС])&lt;&gt;11),Справочник!E66,"")</f>
        <v/>
      </c>
    </row>
    <row r="50" spans="1:50" x14ac:dyDescent="0.25">
      <c r="A50" s="92"/>
      <c r="B50" s="92"/>
      <c r="D50" s="75"/>
      <c r="E50" s="93"/>
      <c r="F50" s="75"/>
      <c r="G50" s="75"/>
      <c r="H50" s="75"/>
      <c r="I50" s="75"/>
      <c r="J50" s="78"/>
      <c r="K50" s="75"/>
      <c r="L50" s="75"/>
      <c r="M50" s="79"/>
      <c r="N50" s="91"/>
      <c r="O50" s="75"/>
      <c r="P50" s="75"/>
      <c r="Q50" s="91"/>
      <c r="S50" s="80"/>
      <c r="T5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0" s="15"/>
      <c r="Y50" s="15"/>
      <c r="Z50" s="15"/>
      <c r="AA50" s="15"/>
      <c r="AB50" s="15"/>
      <c r="AC50" s="15"/>
      <c r="AD50" s="15"/>
      <c r="AE50" s="15" t="str">
        <f>+IF(AND(Таблица2[№п/п]&lt;&gt;"",Таблица2[СНИЛС]=""),1,"")</f>
        <v/>
      </c>
      <c r="AF50" s="15" t="str">
        <f>+IF(AND(Таблица2[№п/п]&lt;&gt;"",Таблица2[ИНН]=""),1,"")</f>
        <v/>
      </c>
      <c r="AG50" s="15"/>
      <c r="AH50" s="15"/>
      <c r="AI50" s="15"/>
      <c r="AJ50" s="15"/>
      <c r="AK5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0" s="66" t="str">
        <f>+IF((Таблица2[@ в графе мэйл
1- true
0 - false]+Таблица2[. в графе мэйл
1- true
0 - false])&gt;0,Справочник!$E$17,"")</f>
        <v/>
      </c>
      <c r="AP5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0" s="6" t="str">
        <f ca="1">+IF(AND(Таблица2[Дата рождения]&lt;&gt;"",Таблица2[Дата рождения]&gt;Справочник!$I$4),Справочник!$E$14,"")</f>
        <v/>
      </c>
      <c r="AS5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(ОРНЗ)])&lt;&gt;11),Справочник!E58,"")</f>
        <v/>
      </c>
      <c r="AU50" s="6" t="str">
        <f>+IF(AND(Таблица2[ИНН]&lt;&gt;"",LEN(Таблица2[ИНН])&lt;&gt;12),Справочник!$E$8,"")</f>
        <v/>
      </c>
      <c r="AV5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0" s="96" t="str">
        <f>IFERROR(IF(AND(Таблица2[СНИЛС]="",_xlfn.NUMBERVALUE(Таблица2[СНИЛС])),Справочник!$E$11,""),Справочник!$E$11)</f>
        <v/>
      </c>
      <c r="AX50" s="6" t="str">
        <f>+IF(AND(Таблица2[СНИЛС]&lt;&gt;"",LEN(Таблица2[СНИЛС])&lt;&gt;11),Справочник!E67,"")</f>
        <v/>
      </c>
    </row>
    <row r="51" spans="1:50" x14ac:dyDescent="0.25">
      <c r="A51" s="92"/>
      <c r="B51" s="92"/>
      <c r="D51" s="75"/>
      <c r="E51" s="93"/>
      <c r="F51" s="75"/>
      <c r="G51" s="75"/>
      <c r="H51" s="75"/>
      <c r="I51" s="75"/>
      <c r="J51" s="78"/>
      <c r="K51" s="75"/>
      <c r="L51" s="75"/>
      <c r="M51" s="79"/>
      <c r="N51" s="91"/>
      <c r="O51" s="75"/>
      <c r="P51" s="75"/>
      <c r="Q51" s="91"/>
      <c r="S51" s="80"/>
      <c r="T5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1" s="15"/>
      <c r="Y51" s="15"/>
      <c r="Z51" s="15"/>
      <c r="AA51" s="15"/>
      <c r="AB51" s="15"/>
      <c r="AC51" s="15"/>
      <c r="AD51" s="15"/>
      <c r="AE51" s="15" t="str">
        <f>+IF(AND(Таблица2[№п/п]&lt;&gt;"",Таблица2[СНИЛС]=""),1,"")</f>
        <v/>
      </c>
      <c r="AF51" s="15" t="str">
        <f>+IF(AND(Таблица2[№п/п]&lt;&gt;"",Таблица2[ИНН]=""),1,"")</f>
        <v/>
      </c>
      <c r="AG51" s="15"/>
      <c r="AH51" s="15"/>
      <c r="AI51" s="15"/>
      <c r="AJ51" s="15"/>
      <c r="AK5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1" s="66" t="str">
        <f>+IF((Таблица2[@ в графе мэйл
1- true
0 - false]+Таблица2[. в графе мэйл
1- true
0 - false])&gt;0,Справочник!$E$17,"")</f>
        <v/>
      </c>
      <c r="AP5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1" s="6" t="str">
        <f ca="1">+IF(AND(Таблица2[Дата рождения]&lt;&gt;"",Таблица2[Дата рождения]&gt;Справочник!$I$4),Справочник!$E$14,"")</f>
        <v/>
      </c>
      <c r="AS5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(ОРНЗ)])&lt;&gt;11),Справочник!E59,"")</f>
        <v/>
      </c>
      <c r="AU51" s="6" t="str">
        <f>+IF(AND(Таблица2[ИНН]&lt;&gt;"",LEN(Таблица2[ИНН])&lt;&gt;12),Справочник!$E$8,"")</f>
        <v/>
      </c>
      <c r="AV5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1" s="96" t="str">
        <f>IFERROR(IF(AND(Таблица2[СНИЛС]="",_xlfn.NUMBERVALUE(Таблица2[СНИЛС])),Справочник!$E$11,""),Справочник!$E$11)</f>
        <v/>
      </c>
      <c r="AX51" s="6" t="str">
        <f>+IF(AND(Таблица2[СНИЛС]&lt;&gt;"",LEN(Таблица2[СНИЛС])&lt;&gt;11),Справочник!E68,"")</f>
        <v/>
      </c>
    </row>
    <row r="52" spans="1:50" x14ac:dyDescent="0.25">
      <c r="A52" s="92"/>
      <c r="B52" s="92"/>
      <c r="D52" s="75"/>
      <c r="E52" s="93"/>
      <c r="F52" s="75"/>
      <c r="G52" s="75"/>
      <c r="H52" s="75"/>
      <c r="I52" s="75"/>
      <c r="J52" s="78"/>
      <c r="K52" s="75"/>
      <c r="L52" s="75"/>
      <c r="M52" s="79"/>
      <c r="N52" s="91"/>
      <c r="O52" s="75"/>
      <c r="P52" s="75"/>
      <c r="Q52" s="91"/>
      <c r="S52" s="80"/>
      <c r="T5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2" s="15"/>
      <c r="Y52" s="15"/>
      <c r="Z52" s="15"/>
      <c r="AA52" s="15"/>
      <c r="AB52" s="15"/>
      <c r="AC52" s="15"/>
      <c r="AD52" s="15"/>
      <c r="AE52" s="15" t="str">
        <f>+IF(AND(Таблица2[№п/п]&lt;&gt;"",Таблица2[СНИЛС]=""),1,"")</f>
        <v/>
      </c>
      <c r="AF52" s="15" t="str">
        <f>+IF(AND(Таблица2[№п/п]&lt;&gt;"",Таблица2[ИНН]=""),1,"")</f>
        <v/>
      </c>
      <c r="AG52" s="15"/>
      <c r="AH52" s="15"/>
      <c r="AI52" s="15"/>
      <c r="AJ52" s="15"/>
      <c r="AK5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2" s="66" t="str">
        <f>+IF((Таблица2[@ в графе мэйл
1- true
0 - false]+Таблица2[. в графе мэйл
1- true
0 - false])&gt;0,Справочник!$E$17,"")</f>
        <v/>
      </c>
      <c r="AP5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2" s="6" t="str">
        <f ca="1">+IF(AND(Таблица2[Дата рождения]&lt;&gt;"",Таблица2[Дата рождения]&gt;Справочник!$I$4),Справочник!$E$14,"")</f>
        <v/>
      </c>
      <c r="AS5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(ОРНЗ)])&lt;&gt;11),Справочник!E60,"")</f>
        <v/>
      </c>
      <c r="AU52" s="6" t="str">
        <f>+IF(AND(Таблица2[ИНН]&lt;&gt;"",LEN(Таблица2[ИНН])&lt;&gt;12),Справочник!$E$8,"")</f>
        <v/>
      </c>
      <c r="AV5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2" s="96" t="str">
        <f>IFERROR(IF(AND(Таблица2[СНИЛС]="",_xlfn.NUMBERVALUE(Таблица2[СНИЛС])),Справочник!$E$11,""),Справочник!$E$11)</f>
        <v/>
      </c>
      <c r="AX52" s="6" t="str">
        <f>+IF(AND(Таблица2[СНИЛС]&lt;&gt;"",LEN(Таблица2[СНИЛС])&lt;&gt;11),Справочник!E69,"")</f>
        <v/>
      </c>
    </row>
    <row r="53" spans="1:50" x14ac:dyDescent="0.25">
      <c r="A53" s="92"/>
      <c r="B53" s="92"/>
      <c r="D53" s="75"/>
      <c r="E53" s="93"/>
      <c r="F53" s="75"/>
      <c r="G53" s="75"/>
      <c r="H53" s="75"/>
      <c r="I53" s="75"/>
      <c r="J53" s="78"/>
      <c r="K53" s="75"/>
      <c r="L53" s="75"/>
      <c r="M53" s="79"/>
      <c r="N53" s="91"/>
      <c r="O53" s="75"/>
      <c r="P53" s="75"/>
      <c r="Q53" s="91"/>
      <c r="S53" s="80"/>
      <c r="T5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3" s="15"/>
      <c r="Y53" s="15"/>
      <c r="Z53" s="15"/>
      <c r="AA53" s="15"/>
      <c r="AB53" s="15"/>
      <c r="AC53" s="15"/>
      <c r="AD53" s="15"/>
      <c r="AE53" s="15" t="str">
        <f>+IF(AND(Таблица2[№п/п]&lt;&gt;"",Таблица2[СНИЛС]=""),1,"")</f>
        <v/>
      </c>
      <c r="AF53" s="15" t="str">
        <f>+IF(AND(Таблица2[№п/п]&lt;&gt;"",Таблица2[ИНН]=""),1,"")</f>
        <v/>
      </c>
      <c r="AG53" s="15"/>
      <c r="AH53" s="15"/>
      <c r="AI53" s="15"/>
      <c r="AJ53" s="15"/>
      <c r="AK5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3" s="66" t="str">
        <f>+IF((Таблица2[@ в графе мэйл
1- true
0 - false]+Таблица2[. в графе мэйл
1- true
0 - false])&gt;0,Справочник!$E$17,"")</f>
        <v/>
      </c>
      <c r="AP5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3" s="6" t="str">
        <f ca="1">+IF(AND(Таблица2[Дата рождения]&lt;&gt;"",Таблица2[Дата рождения]&gt;Справочник!$I$4),Справочник!$E$14,"")</f>
        <v/>
      </c>
      <c r="AS5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(ОРНЗ)])&lt;&gt;11),Справочник!E61,"")</f>
        <v/>
      </c>
      <c r="AU53" s="6" t="str">
        <f>+IF(AND(Таблица2[ИНН]&lt;&gt;"",LEN(Таблица2[ИНН])&lt;&gt;12),Справочник!$E$8,"")</f>
        <v/>
      </c>
      <c r="AV5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3" s="96" t="str">
        <f>IFERROR(IF(AND(Таблица2[СНИЛС]="",_xlfn.NUMBERVALUE(Таблица2[СНИЛС])),Справочник!$E$11,""),Справочник!$E$11)</f>
        <v/>
      </c>
      <c r="AX53" s="6" t="str">
        <f>+IF(AND(Таблица2[СНИЛС]&lt;&gt;"",LEN(Таблица2[СНИЛС])&lt;&gt;11),Справочник!E70,"")</f>
        <v/>
      </c>
    </row>
    <row r="54" spans="1:50" x14ac:dyDescent="0.25">
      <c r="A54" s="92"/>
      <c r="B54" s="92"/>
      <c r="D54" s="75"/>
      <c r="E54" s="93"/>
      <c r="F54" s="75"/>
      <c r="G54" s="75"/>
      <c r="H54" s="75"/>
      <c r="I54" s="75"/>
      <c r="J54" s="78"/>
      <c r="K54" s="75"/>
      <c r="L54" s="75"/>
      <c r="M54" s="79"/>
      <c r="N54" s="91"/>
      <c r="O54" s="75"/>
      <c r="P54" s="75"/>
      <c r="Q54" s="91"/>
      <c r="S54" s="80"/>
      <c r="T5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4" s="15"/>
      <c r="Y54" s="15"/>
      <c r="Z54" s="15"/>
      <c r="AA54" s="15"/>
      <c r="AB54" s="15"/>
      <c r="AC54" s="15"/>
      <c r="AD54" s="15"/>
      <c r="AE54" s="15" t="str">
        <f>+IF(AND(Таблица2[№п/п]&lt;&gt;"",Таблица2[СНИЛС]=""),1,"")</f>
        <v/>
      </c>
      <c r="AF54" s="15" t="str">
        <f>+IF(AND(Таблица2[№п/п]&lt;&gt;"",Таблица2[ИНН]=""),1,"")</f>
        <v/>
      </c>
      <c r="AG54" s="15"/>
      <c r="AH54" s="15"/>
      <c r="AI54" s="15"/>
      <c r="AJ54" s="15"/>
      <c r="AK5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4" s="66" t="str">
        <f>+IF((Таблица2[@ в графе мэйл
1- true
0 - false]+Таблица2[. в графе мэйл
1- true
0 - false])&gt;0,Справочник!$E$17,"")</f>
        <v/>
      </c>
      <c r="AP5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4" s="6" t="str">
        <f ca="1">+IF(AND(Таблица2[Дата рождения]&lt;&gt;"",Таблица2[Дата рождения]&gt;Справочник!$I$4),Справочник!$E$14,"")</f>
        <v/>
      </c>
      <c r="AS5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(ОРНЗ)])&lt;&gt;11),Справочник!E62,"")</f>
        <v/>
      </c>
      <c r="AU54" s="6" t="str">
        <f>+IF(AND(Таблица2[ИНН]&lt;&gt;"",LEN(Таблица2[ИНН])&lt;&gt;12),Справочник!$E$8,"")</f>
        <v/>
      </c>
      <c r="AV5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4" s="96" t="str">
        <f>IFERROR(IF(AND(Таблица2[СНИЛС]="",_xlfn.NUMBERVALUE(Таблица2[СНИЛС])),Справочник!$E$11,""),Справочник!$E$11)</f>
        <v/>
      </c>
      <c r="AX54" s="6" t="str">
        <f>+IF(AND(Таблица2[СНИЛС]&lt;&gt;"",LEN(Таблица2[СНИЛС])&lt;&gt;11),Справочник!E71,"")</f>
        <v/>
      </c>
    </row>
    <row r="55" spans="1:50" x14ac:dyDescent="0.25">
      <c r="A55" s="92"/>
      <c r="B55" s="92"/>
      <c r="D55" s="75"/>
      <c r="E55" s="93"/>
      <c r="F55" s="75"/>
      <c r="G55" s="75"/>
      <c r="H55" s="75"/>
      <c r="I55" s="75"/>
      <c r="J55" s="78"/>
      <c r="K55" s="75"/>
      <c r="L55" s="75"/>
      <c r="M55" s="79"/>
      <c r="N55" s="91"/>
      <c r="O55" s="75"/>
      <c r="P55" s="75"/>
      <c r="Q55" s="91"/>
      <c r="S55" s="80"/>
      <c r="T5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5" s="15"/>
      <c r="Y55" s="15"/>
      <c r="Z55" s="15"/>
      <c r="AA55" s="15"/>
      <c r="AB55" s="15"/>
      <c r="AC55" s="15"/>
      <c r="AD55" s="15"/>
      <c r="AE55" s="15" t="str">
        <f>+IF(AND(Таблица2[№п/п]&lt;&gt;"",Таблица2[СНИЛС]=""),1,"")</f>
        <v/>
      </c>
      <c r="AF55" s="15" t="str">
        <f>+IF(AND(Таблица2[№п/п]&lt;&gt;"",Таблица2[ИНН]=""),1,"")</f>
        <v/>
      </c>
      <c r="AG55" s="15"/>
      <c r="AH55" s="15"/>
      <c r="AI55" s="15"/>
      <c r="AJ55" s="15"/>
      <c r="AK5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5" s="66" t="str">
        <f>+IF((Таблица2[@ в графе мэйл
1- true
0 - false]+Таблица2[. в графе мэйл
1- true
0 - false])&gt;0,Справочник!$E$17,"")</f>
        <v/>
      </c>
      <c r="AP5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5" s="6" t="str">
        <f ca="1">+IF(AND(Таблица2[Дата рождения]&lt;&gt;"",Таблица2[Дата рождения]&gt;Справочник!$I$4),Справочник!$E$14,"")</f>
        <v/>
      </c>
      <c r="AS5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(ОРНЗ)])&lt;&gt;11),Справочник!E63,"")</f>
        <v/>
      </c>
      <c r="AU55" s="6" t="str">
        <f>+IF(AND(Таблица2[ИНН]&lt;&gt;"",LEN(Таблица2[ИНН])&lt;&gt;12),Справочник!$E$8,"")</f>
        <v/>
      </c>
      <c r="AV5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5" s="96" t="str">
        <f>IFERROR(IF(AND(Таблица2[СНИЛС]="",_xlfn.NUMBERVALUE(Таблица2[СНИЛС])),Справочник!$E$11,""),Справочник!$E$11)</f>
        <v/>
      </c>
      <c r="AX55" s="6" t="str">
        <f>+IF(AND(Таблица2[СНИЛС]&lt;&gt;"",LEN(Таблица2[СНИЛС])&lt;&gt;11),Справочник!E72,"")</f>
        <v/>
      </c>
    </row>
    <row r="56" spans="1:50" x14ac:dyDescent="0.25">
      <c r="A56" s="92"/>
      <c r="B56" s="92"/>
      <c r="D56" s="75"/>
      <c r="E56" s="93"/>
      <c r="F56" s="75"/>
      <c r="G56" s="75"/>
      <c r="H56" s="75"/>
      <c r="I56" s="75"/>
      <c r="J56" s="78"/>
      <c r="K56" s="75"/>
      <c r="L56" s="75"/>
      <c r="M56" s="79"/>
      <c r="N56" s="91"/>
      <c r="O56" s="75"/>
      <c r="P56" s="75"/>
      <c r="Q56" s="91"/>
      <c r="S56" s="80"/>
      <c r="T5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6" s="15"/>
      <c r="Y56" s="15"/>
      <c r="Z56" s="15"/>
      <c r="AA56" s="15"/>
      <c r="AB56" s="15"/>
      <c r="AC56" s="15"/>
      <c r="AD56" s="15"/>
      <c r="AE56" s="15" t="str">
        <f>+IF(AND(Таблица2[№п/п]&lt;&gt;"",Таблица2[СНИЛС]=""),1,"")</f>
        <v/>
      </c>
      <c r="AF56" s="15" t="str">
        <f>+IF(AND(Таблица2[№п/п]&lt;&gt;"",Таблица2[ИНН]=""),1,"")</f>
        <v/>
      </c>
      <c r="AG56" s="15"/>
      <c r="AH56" s="15"/>
      <c r="AI56" s="15"/>
      <c r="AJ56" s="15"/>
      <c r="AK5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6" s="66" t="str">
        <f>+IF((Таблица2[@ в графе мэйл
1- true
0 - false]+Таблица2[. в графе мэйл
1- true
0 - false])&gt;0,Справочник!$E$17,"")</f>
        <v/>
      </c>
      <c r="AP5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6" s="6" t="str">
        <f ca="1">+IF(AND(Таблица2[Дата рождения]&lt;&gt;"",Таблица2[Дата рождения]&gt;Справочник!$I$4),Справочник!$E$14,"")</f>
        <v/>
      </c>
      <c r="AS5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(ОРНЗ)])&lt;&gt;11),Справочник!E64,"")</f>
        <v/>
      </c>
      <c r="AU56" s="6" t="str">
        <f>+IF(AND(Таблица2[ИНН]&lt;&gt;"",LEN(Таблица2[ИНН])&lt;&gt;12),Справочник!$E$8,"")</f>
        <v/>
      </c>
      <c r="AV5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6" s="96" t="str">
        <f>IFERROR(IF(AND(Таблица2[СНИЛС]="",_xlfn.NUMBERVALUE(Таблица2[СНИЛС])),Справочник!$E$11,""),Справочник!$E$11)</f>
        <v/>
      </c>
      <c r="AX56" s="6" t="str">
        <f>+IF(AND(Таблица2[СНИЛС]&lt;&gt;"",LEN(Таблица2[СНИЛС])&lt;&gt;11),Справочник!E73,"")</f>
        <v/>
      </c>
    </row>
    <row r="57" spans="1:50" x14ac:dyDescent="0.25">
      <c r="A57" s="92"/>
      <c r="B57" s="92"/>
      <c r="D57" s="75"/>
      <c r="E57" s="93"/>
      <c r="F57" s="75"/>
      <c r="G57" s="75"/>
      <c r="H57" s="75"/>
      <c r="I57" s="75"/>
      <c r="J57" s="78"/>
      <c r="K57" s="75"/>
      <c r="L57" s="75"/>
      <c r="M57" s="79"/>
      <c r="N57" s="91"/>
      <c r="O57" s="75"/>
      <c r="P57" s="75"/>
      <c r="Q57" s="91"/>
      <c r="S57" s="80"/>
      <c r="T5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7" s="15"/>
      <c r="Y57" s="15"/>
      <c r="Z57" s="15"/>
      <c r="AA57" s="15"/>
      <c r="AB57" s="15"/>
      <c r="AC57" s="15"/>
      <c r="AD57" s="15"/>
      <c r="AE57" s="15" t="str">
        <f>+IF(AND(Таблица2[№п/п]&lt;&gt;"",Таблица2[СНИЛС]=""),1,"")</f>
        <v/>
      </c>
      <c r="AF57" s="15" t="str">
        <f>+IF(AND(Таблица2[№п/п]&lt;&gt;"",Таблица2[ИНН]=""),1,"")</f>
        <v/>
      </c>
      <c r="AG57" s="15"/>
      <c r="AH57" s="15"/>
      <c r="AI57" s="15"/>
      <c r="AJ57" s="15"/>
      <c r="AK5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7" s="66" t="str">
        <f>+IF((Таблица2[@ в графе мэйл
1- true
0 - false]+Таблица2[. в графе мэйл
1- true
0 - false])&gt;0,Справочник!$E$17,"")</f>
        <v/>
      </c>
      <c r="AP5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7" s="6" t="str">
        <f ca="1">+IF(AND(Таблица2[Дата рождения]&lt;&gt;"",Таблица2[Дата рождения]&gt;Справочник!$I$4),Справочник!$E$14,"")</f>
        <v/>
      </c>
      <c r="AS5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(ОРНЗ)])&lt;&gt;11),Справочник!E65,"")</f>
        <v/>
      </c>
      <c r="AU57" s="6" t="str">
        <f>+IF(AND(Таблица2[ИНН]&lt;&gt;"",LEN(Таблица2[ИНН])&lt;&gt;12),Справочник!$E$8,"")</f>
        <v/>
      </c>
      <c r="AV5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7" s="96" t="str">
        <f>IFERROR(IF(AND(Таблица2[СНИЛС]="",_xlfn.NUMBERVALUE(Таблица2[СНИЛС])),Справочник!$E$11,""),Справочник!$E$11)</f>
        <v/>
      </c>
      <c r="AX57" s="6" t="str">
        <f>+IF(AND(Таблица2[СНИЛС]&lt;&gt;"",LEN(Таблица2[СНИЛС])&lt;&gt;11),Справочник!E74,"")</f>
        <v/>
      </c>
    </row>
    <row r="58" spans="1:50" x14ac:dyDescent="0.25">
      <c r="A58" s="92"/>
      <c r="B58" s="92"/>
      <c r="D58" s="75"/>
      <c r="E58" s="93"/>
      <c r="F58" s="75"/>
      <c r="G58" s="75"/>
      <c r="H58" s="75"/>
      <c r="I58" s="75"/>
      <c r="J58" s="78"/>
      <c r="K58" s="75"/>
      <c r="L58" s="75"/>
      <c r="M58" s="79"/>
      <c r="N58" s="91"/>
      <c r="O58" s="75"/>
      <c r="P58" s="75"/>
      <c r="Q58" s="91"/>
      <c r="S58" s="80"/>
      <c r="T5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8" s="15"/>
      <c r="Y58" s="15"/>
      <c r="Z58" s="15"/>
      <c r="AA58" s="15"/>
      <c r="AB58" s="15"/>
      <c r="AC58" s="15"/>
      <c r="AD58" s="15"/>
      <c r="AE58" s="15" t="str">
        <f>+IF(AND(Таблица2[№п/п]&lt;&gt;"",Таблица2[СНИЛС]=""),1,"")</f>
        <v/>
      </c>
      <c r="AF58" s="15" t="str">
        <f>+IF(AND(Таблица2[№п/п]&lt;&gt;"",Таблица2[ИНН]=""),1,"")</f>
        <v/>
      </c>
      <c r="AG58" s="15"/>
      <c r="AH58" s="15"/>
      <c r="AI58" s="15"/>
      <c r="AJ58" s="15"/>
      <c r="AK5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8" s="66" t="str">
        <f>+IF((Таблица2[@ в графе мэйл
1- true
0 - false]+Таблица2[. в графе мэйл
1- true
0 - false])&gt;0,Справочник!$E$17,"")</f>
        <v/>
      </c>
      <c r="AP5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8" s="6" t="str">
        <f ca="1">+IF(AND(Таблица2[Дата рождения]&lt;&gt;"",Таблица2[Дата рождения]&gt;Справочник!$I$4),Справочник!$E$14,"")</f>
        <v/>
      </c>
      <c r="AS5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(ОРНЗ)])&lt;&gt;11),Справочник!E66,"")</f>
        <v/>
      </c>
      <c r="AU58" s="6" t="str">
        <f>+IF(AND(Таблица2[ИНН]&lt;&gt;"",LEN(Таблица2[ИНН])&lt;&gt;12),Справочник!$E$8,"")</f>
        <v/>
      </c>
      <c r="AV5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8" s="96" t="str">
        <f>IFERROR(IF(AND(Таблица2[СНИЛС]="",_xlfn.NUMBERVALUE(Таблица2[СНИЛС])),Справочник!$E$11,""),Справочник!$E$11)</f>
        <v/>
      </c>
      <c r="AX58" s="6" t="str">
        <f>+IF(AND(Таблица2[СНИЛС]&lt;&gt;"",LEN(Таблица2[СНИЛС])&lt;&gt;11),Справочник!E75,"")</f>
        <v/>
      </c>
    </row>
    <row r="59" spans="1:50" x14ac:dyDescent="0.25">
      <c r="A59" s="92"/>
      <c r="B59" s="92"/>
      <c r="D59" s="75"/>
      <c r="E59" s="93"/>
      <c r="F59" s="75"/>
      <c r="G59" s="75"/>
      <c r="H59" s="75"/>
      <c r="I59" s="75"/>
      <c r="J59" s="78"/>
      <c r="K59" s="75"/>
      <c r="L59" s="75"/>
      <c r="M59" s="79"/>
      <c r="N59" s="91"/>
      <c r="O59" s="75"/>
      <c r="P59" s="75"/>
      <c r="Q59" s="91"/>
      <c r="S59" s="80"/>
      <c r="T5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5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5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5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59" s="15"/>
      <c r="Y59" s="15"/>
      <c r="Z59" s="15"/>
      <c r="AA59" s="15"/>
      <c r="AB59" s="15"/>
      <c r="AC59" s="15"/>
      <c r="AD59" s="15"/>
      <c r="AE59" s="15" t="str">
        <f>+IF(AND(Таблица2[№п/п]&lt;&gt;"",Таблица2[СНИЛС]=""),1,"")</f>
        <v/>
      </c>
      <c r="AF59" s="15" t="str">
        <f>+IF(AND(Таблица2[№п/п]&lt;&gt;"",Таблица2[ИНН]=""),1,"")</f>
        <v/>
      </c>
      <c r="AG59" s="15"/>
      <c r="AH59" s="15"/>
      <c r="AI59" s="15"/>
      <c r="AJ59" s="15"/>
      <c r="AK5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5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5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5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59" s="66" t="str">
        <f>+IF((Таблица2[@ в графе мэйл
1- true
0 - false]+Таблица2[. в графе мэйл
1- true
0 - false])&gt;0,Справочник!$E$17,"")</f>
        <v/>
      </c>
      <c r="AP5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5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59" s="6" t="str">
        <f ca="1">+IF(AND(Таблица2[Дата рождения]&lt;&gt;"",Таблица2[Дата рождения]&gt;Справочник!$I$4),Справочник!$E$14,"")</f>
        <v/>
      </c>
      <c r="AS5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5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(ОРНЗ)])&lt;&gt;11),Справочник!E67,"")</f>
        <v/>
      </c>
      <c r="AU59" s="6" t="str">
        <f>+IF(AND(Таблица2[ИНН]&lt;&gt;"",LEN(Таблица2[ИНН])&lt;&gt;12),Справочник!$E$8,"")</f>
        <v/>
      </c>
      <c r="AV5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59" s="96" t="str">
        <f>IFERROR(IF(AND(Таблица2[СНИЛС]="",_xlfn.NUMBERVALUE(Таблица2[СНИЛС])),Справочник!$E$11,""),Справочник!$E$11)</f>
        <v/>
      </c>
      <c r="AX59" s="6" t="str">
        <f>+IF(AND(Таблица2[СНИЛС]&lt;&gt;"",LEN(Таблица2[СНИЛС])&lt;&gt;11),Справочник!E76,"")</f>
        <v/>
      </c>
    </row>
    <row r="60" spans="1:50" x14ac:dyDescent="0.25">
      <c r="A60" s="92"/>
      <c r="B60" s="92"/>
      <c r="D60" s="75"/>
      <c r="E60" s="93"/>
      <c r="F60" s="75"/>
      <c r="G60" s="75"/>
      <c r="H60" s="75"/>
      <c r="I60" s="75"/>
      <c r="J60" s="78"/>
      <c r="K60" s="75"/>
      <c r="L60" s="75"/>
      <c r="M60" s="79"/>
      <c r="N60" s="91"/>
      <c r="O60" s="75"/>
      <c r="P60" s="75"/>
      <c r="Q60" s="91"/>
      <c r="S60" s="80"/>
      <c r="T6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0" s="15"/>
      <c r="Y60" s="15"/>
      <c r="Z60" s="15"/>
      <c r="AA60" s="15"/>
      <c r="AB60" s="15"/>
      <c r="AC60" s="15"/>
      <c r="AD60" s="15"/>
      <c r="AE60" s="15" t="str">
        <f>+IF(AND(Таблица2[№п/п]&lt;&gt;"",Таблица2[СНИЛС]=""),1,"")</f>
        <v/>
      </c>
      <c r="AF60" s="15" t="str">
        <f>+IF(AND(Таблица2[№п/п]&lt;&gt;"",Таблица2[ИНН]=""),1,"")</f>
        <v/>
      </c>
      <c r="AG60" s="15"/>
      <c r="AH60" s="15"/>
      <c r="AI60" s="15"/>
      <c r="AJ60" s="15"/>
      <c r="AK6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0" s="66" t="str">
        <f>+IF((Таблица2[@ в графе мэйл
1- true
0 - false]+Таблица2[. в графе мэйл
1- true
0 - false])&gt;0,Справочник!$E$17,"")</f>
        <v/>
      </c>
      <c r="AP6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0" s="6" t="str">
        <f ca="1">+IF(AND(Таблица2[Дата рождения]&lt;&gt;"",Таблица2[Дата рождения]&gt;Справочник!$I$4),Справочник!$E$14,"")</f>
        <v/>
      </c>
      <c r="AS6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(ОРНЗ)])&lt;&gt;11),Справочник!E68,"")</f>
        <v/>
      </c>
      <c r="AU60" s="6" t="str">
        <f>+IF(AND(Таблица2[ИНН]&lt;&gt;"",LEN(Таблица2[ИНН])&lt;&gt;12),Справочник!$E$8,"")</f>
        <v/>
      </c>
      <c r="AV6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0" s="96" t="str">
        <f>IFERROR(IF(AND(Таблица2[СНИЛС]="",_xlfn.NUMBERVALUE(Таблица2[СНИЛС])),Справочник!$E$11,""),Справочник!$E$11)</f>
        <v/>
      </c>
      <c r="AX60" s="6" t="str">
        <f>+IF(AND(Таблица2[СНИЛС]&lt;&gt;"",LEN(Таблица2[СНИЛС])&lt;&gt;11),Справочник!E77,"")</f>
        <v/>
      </c>
    </row>
    <row r="61" spans="1:50" x14ac:dyDescent="0.25">
      <c r="A61" s="92"/>
      <c r="B61" s="92"/>
      <c r="D61" s="75"/>
      <c r="E61" s="93"/>
      <c r="F61" s="75"/>
      <c r="G61" s="75"/>
      <c r="H61" s="75"/>
      <c r="I61" s="75"/>
      <c r="J61" s="78"/>
      <c r="K61" s="75"/>
      <c r="L61" s="75"/>
      <c r="M61" s="79"/>
      <c r="N61" s="91"/>
      <c r="O61" s="75"/>
      <c r="P61" s="75"/>
      <c r="Q61" s="91"/>
      <c r="S61" s="80"/>
      <c r="T6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1" s="15"/>
      <c r="Y61" s="15"/>
      <c r="Z61" s="15"/>
      <c r="AA61" s="15"/>
      <c r="AB61" s="15"/>
      <c r="AC61" s="15"/>
      <c r="AD61" s="15"/>
      <c r="AE61" s="15" t="str">
        <f>+IF(AND(Таблица2[№п/п]&lt;&gt;"",Таблица2[СНИЛС]=""),1,"")</f>
        <v/>
      </c>
      <c r="AF61" s="15" t="str">
        <f>+IF(AND(Таблица2[№п/п]&lt;&gt;"",Таблица2[ИНН]=""),1,"")</f>
        <v/>
      </c>
      <c r="AG61" s="15"/>
      <c r="AH61" s="15"/>
      <c r="AI61" s="15"/>
      <c r="AJ61" s="15"/>
      <c r="AK6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1" s="66" t="str">
        <f>+IF((Таблица2[@ в графе мэйл
1- true
0 - false]+Таблица2[. в графе мэйл
1- true
0 - false])&gt;0,Справочник!$E$17,"")</f>
        <v/>
      </c>
      <c r="AP6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1" s="6" t="str">
        <f ca="1">+IF(AND(Таблица2[Дата рождения]&lt;&gt;"",Таблица2[Дата рождения]&gt;Справочник!$I$4),Справочник!$E$14,"")</f>
        <v/>
      </c>
      <c r="AS6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(ОРНЗ)])&lt;&gt;11),Справочник!E69,"")</f>
        <v/>
      </c>
      <c r="AU61" s="6" t="str">
        <f>+IF(AND(Таблица2[ИНН]&lt;&gt;"",LEN(Таблица2[ИНН])&lt;&gt;12),Справочник!$E$8,"")</f>
        <v/>
      </c>
      <c r="AV6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1" s="96" t="str">
        <f>IFERROR(IF(AND(Таблица2[СНИЛС]="",_xlfn.NUMBERVALUE(Таблица2[СНИЛС])),Справочник!$E$11,""),Справочник!$E$11)</f>
        <v/>
      </c>
      <c r="AX61" s="6" t="str">
        <f>+IF(AND(Таблица2[СНИЛС]&lt;&gt;"",LEN(Таблица2[СНИЛС])&lt;&gt;11),Справочник!E78,"")</f>
        <v/>
      </c>
    </row>
    <row r="62" spans="1:50" x14ac:dyDescent="0.25">
      <c r="A62" s="92"/>
      <c r="B62" s="92"/>
      <c r="D62" s="75"/>
      <c r="E62" s="93"/>
      <c r="F62" s="75"/>
      <c r="G62" s="75"/>
      <c r="H62" s="75"/>
      <c r="I62" s="75"/>
      <c r="J62" s="78"/>
      <c r="K62" s="75"/>
      <c r="L62" s="75"/>
      <c r="M62" s="79"/>
      <c r="N62" s="91"/>
      <c r="O62" s="75"/>
      <c r="P62" s="75"/>
      <c r="Q62" s="91"/>
      <c r="S62" s="80"/>
      <c r="T6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2" s="15"/>
      <c r="Y62" s="15"/>
      <c r="Z62" s="15"/>
      <c r="AA62" s="15"/>
      <c r="AB62" s="15"/>
      <c r="AC62" s="15"/>
      <c r="AD62" s="15"/>
      <c r="AE62" s="15" t="str">
        <f>+IF(AND(Таблица2[№п/п]&lt;&gt;"",Таблица2[СНИЛС]=""),1,"")</f>
        <v/>
      </c>
      <c r="AF62" s="15" t="str">
        <f>+IF(AND(Таблица2[№п/п]&lt;&gt;"",Таблица2[ИНН]=""),1,"")</f>
        <v/>
      </c>
      <c r="AG62" s="15"/>
      <c r="AH62" s="15"/>
      <c r="AI62" s="15"/>
      <c r="AJ62" s="15"/>
      <c r="AK6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2" s="66" t="str">
        <f>+IF((Таблица2[@ в графе мэйл
1- true
0 - false]+Таблица2[. в графе мэйл
1- true
0 - false])&gt;0,Справочник!$E$17,"")</f>
        <v/>
      </c>
      <c r="AP6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2" s="6" t="str">
        <f ca="1">+IF(AND(Таблица2[Дата рождения]&lt;&gt;"",Таблица2[Дата рождения]&gt;Справочник!$I$4),Справочник!$E$14,"")</f>
        <v/>
      </c>
      <c r="AS6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(ОРНЗ)])&lt;&gt;11),Справочник!E70,"")</f>
        <v/>
      </c>
      <c r="AU62" s="6" t="str">
        <f>+IF(AND(Таблица2[ИНН]&lt;&gt;"",LEN(Таблица2[ИНН])&lt;&gt;12),Справочник!$E$8,"")</f>
        <v/>
      </c>
      <c r="AV6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2" s="96" t="str">
        <f>IFERROR(IF(AND(Таблица2[СНИЛС]="",_xlfn.NUMBERVALUE(Таблица2[СНИЛС])),Справочник!$E$11,""),Справочник!$E$11)</f>
        <v/>
      </c>
      <c r="AX62" s="6" t="str">
        <f>+IF(AND(Таблица2[СНИЛС]&lt;&gt;"",LEN(Таблица2[СНИЛС])&lt;&gt;11),Справочник!E79,"")</f>
        <v/>
      </c>
    </row>
    <row r="63" spans="1:50" x14ac:dyDescent="0.25">
      <c r="A63" s="92"/>
      <c r="B63" s="92"/>
      <c r="D63" s="75"/>
      <c r="E63" s="93"/>
      <c r="F63" s="75"/>
      <c r="G63" s="75"/>
      <c r="H63" s="75"/>
      <c r="I63" s="75"/>
      <c r="J63" s="78"/>
      <c r="K63" s="75"/>
      <c r="L63" s="75"/>
      <c r="M63" s="79"/>
      <c r="N63" s="91"/>
      <c r="O63" s="75"/>
      <c r="P63" s="75"/>
      <c r="Q63" s="91"/>
      <c r="S63" s="80"/>
      <c r="T6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3" s="15"/>
      <c r="Y63" s="15"/>
      <c r="Z63" s="15"/>
      <c r="AA63" s="15"/>
      <c r="AB63" s="15"/>
      <c r="AC63" s="15"/>
      <c r="AD63" s="15"/>
      <c r="AE63" s="15" t="str">
        <f>+IF(AND(Таблица2[№п/п]&lt;&gt;"",Таблица2[СНИЛС]=""),1,"")</f>
        <v/>
      </c>
      <c r="AF63" s="15" t="str">
        <f>+IF(AND(Таблица2[№п/п]&lt;&gt;"",Таблица2[ИНН]=""),1,"")</f>
        <v/>
      </c>
      <c r="AG63" s="15"/>
      <c r="AH63" s="15"/>
      <c r="AI63" s="15"/>
      <c r="AJ63" s="15"/>
      <c r="AK6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3" s="66" t="str">
        <f>+IF((Таблица2[@ в графе мэйл
1- true
0 - false]+Таблица2[. в графе мэйл
1- true
0 - false])&gt;0,Справочник!$E$17,"")</f>
        <v/>
      </c>
      <c r="AP6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3" s="6" t="str">
        <f ca="1">+IF(AND(Таблица2[Дата рождения]&lt;&gt;"",Таблица2[Дата рождения]&gt;Справочник!$I$4),Справочник!$E$14,"")</f>
        <v/>
      </c>
      <c r="AS6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(ОРНЗ)])&lt;&gt;11),Справочник!E71,"")</f>
        <v/>
      </c>
      <c r="AU63" s="6" t="str">
        <f>+IF(AND(Таблица2[ИНН]&lt;&gt;"",LEN(Таблица2[ИНН])&lt;&gt;12),Справочник!$E$8,"")</f>
        <v/>
      </c>
      <c r="AV6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3" s="96" t="str">
        <f>IFERROR(IF(AND(Таблица2[СНИЛС]="",_xlfn.NUMBERVALUE(Таблица2[СНИЛС])),Справочник!$E$11,""),Справочник!$E$11)</f>
        <v/>
      </c>
      <c r="AX63" s="6" t="str">
        <f>+IF(AND(Таблица2[СНИЛС]&lt;&gt;"",LEN(Таблица2[СНИЛС])&lt;&gt;11),Справочник!E80,"")</f>
        <v/>
      </c>
    </row>
    <row r="64" spans="1:50" x14ac:dyDescent="0.25">
      <c r="A64" s="92"/>
      <c r="B64" s="92"/>
      <c r="D64" s="75"/>
      <c r="E64" s="93"/>
      <c r="F64" s="75"/>
      <c r="G64" s="75"/>
      <c r="H64" s="75"/>
      <c r="I64" s="75"/>
      <c r="J64" s="78"/>
      <c r="K64" s="75"/>
      <c r="L64" s="75"/>
      <c r="M64" s="79"/>
      <c r="N64" s="91"/>
      <c r="O64" s="75"/>
      <c r="P64" s="75"/>
      <c r="Q64" s="91"/>
      <c r="S64" s="80"/>
      <c r="T6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4" s="15"/>
      <c r="Y64" s="15"/>
      <c r="Z64" s="15"/>
      <c r="AA64" s="15"/>
      <c r="AB64" s="15"/>
      <c r="AC64" s="15"/>
      <c r="AD64" s="15"/>
      <c r="AE64" s="15" t="str">
        <f>+IF(AND(Таблица2[№п/п]&lt;&gt;"",Таблица2[СНИЛС]=""),1,"")</f>
        <v/>
      </c>
      <c r="AF64" s="15" t="str">
        <f>+IF(AND(Таблица2[№п/п]&lt;&gt;"",Таблица2[ИНН]=""),1,"")</f>
        <v/>
      </c>
      <c r="AG64" s="15"/>
      <c r="AH64" s="15"/>
      <c r="AI64" s="15"/>
      <c r="AJ64" s="15"/>
      <c r="AK6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4" s="66" t="str">
        <f>+IF((Таблица2[@ в графе мэйл
1- true
0 - false]+Таблица2[. в графе мэйл
1- true
0 - false])&gt;0,Справочник!$E$17,"")</f>
        <v/>
      </c>
      <c r="AP6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4" s="6" t="str">
        <f ca="1">+IF(AND(Таблица2[Дата рождения]&lt;&gt;"",Таблица2[Дата рождения]&gt;Справочник!$I$4),Справочник!$E$14,"")</f>
        <v/>
      </c>
      <c r="AS6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(ОРНЗ)])&lt;&gt;11),Справочник!E72,"")</f>
        <v/>
      </c>
      <c r="AU64" s="6" t="str">
        <f>+IF(AND(Таблица2[ИНН]&lt;&gt;"",LEN(Таблица2[ИНН])&lt;&gt;12),Справочник!$E$8,"")</f>
        <v/>
      </c>
      <c r="AV6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4" s="96" t="str">
        <f>IFERROR(IF(AND(Таблица2[СНИЛС]="",_xlfn.NUMBERVALUE(Таблица2[СНИЛС])),Справочник!$E$11,""),Справочник!$E$11)</f>
        <v/>
      </c>
      <c r="AX64" s="6" t="str">
        <f>+IF(AND(Таблица2[СНИЛС]&lt;&gt;"",LEN(Таблица2[СНИЛС])&lt;&gt;11),Справочник!E81,"")</f>
        <v/>
      </c>
    </row>
    <row r="65" spans="1:50" x14ac:dyDescent="0.25">
      <c r="A65" s="92"/>
      <c r="B65" s="92"/>
      <c r="D65" s="75"/>
      <c r="E65" s="93"/>
      <c r="F65" s="75"/>
      <c r="G65" s="75"/>
      <c r="H65" s="75"/>
      <c r="I65" s="75"/>
      <c r="J65" s="78"/>
      <c r="K65" s="75"/>
      <c r="L65" s="75"/>
      <c r="M65" s="79"/>
      <c r="N65" s="91"/>
      <c r="O65" s="75"/>
      <c r="P65" s="75"/>
      <c r="Q65" s="91"/>
      <c r="S65" s="80"/>
      <c r="T6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5" s="15"/>
      <c r="Y65" s="15"/>
      <c r="Z65" s="15"/>
      <c r="AA65" s="15"/>
      <c r="AB65" s="15"/>
      <c r="AC65" s="15"/>
      <c r="AD65" s="15"/>
      <c r="AE65" s="15" t="str">
        <f>+IF(AND(Таблица2[№п/п]&lt;&gt;"",Таблица2[СНИЛС]=""),1,"")</f>
        <v/>
      </c>
      <c r="AF65" s="15" t="str">
        <f>+IF(AND(Таблица2[№п/п]&lt;&gt;"",Таблица2[ИНН]=""),1,"")</f>
        <v/>
      </c>
      <c r="AG65" s="15"/>
      <c r="AH65" s="15"/>
      <c r="AI65" s="15"/>
      <c r="AJ65" s="15"/>
      <c r="AK6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5" s="66" t="str">
        <f>+IF((Таблица2[@ в графе мэйл
1- true
0 - false]+Таблица2[. в графе мэйл
1- true
0 - false])&gt;0,Справочник!$E$17,"")</f>
        <v/>
      </c>
      <c r="AP6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5" s="6" t="str">
        <f ca="1">+IF(AND(Таблица2[Дата рождения]&lt;&gt;"",Таблица2[Дата рождения]&gt;Справочник!$I$4),Справочник!$E$14,"")</f>
        <v/>
      </c>
      <c r="AS6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(ОРНЗ)])&lt;&gt;11),Справочник!E73,"")</f>
        <v/>
      </c>
      <c r="AU65" s="6" t="str">
        <f>+IF(AND(Таблица2[ИНН]&lt;&gt;"",LEN(Таблица2[ИНН])&lt;&gt;12),Справочник!$E$8,"")</f>
        <v/>
      </c>
      <c r="AV6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5" s="96" t="str">
        <f>IFERROR(IF(AND(Таблица2[СНИЛС]="",_xlfn.NUMBERVALUE(Таблица2[СНИЛС])),Справочник!$E$11,""),Справочник!$E$11)</f>
        <v/>
      </c>
      <c r="AX65" s="6" t="str">
        <f>+IF(AND(Таблица2[СНИЛС]&lt;&gt;"",LEN(Таблица2[СНИЛС])&lt;&gt;11),Справочник!E82,"")</f>
        <v/>
      </c>
    </row>
    <row r="66" spans="1:50" x14ac:dyDescent="0.25">
      <c r="A66" s="92"/>
      <c r="B66" s="92"/>
      <c r="D66" s="75"/>
      <c r="E66" s="93"/>
      <c r="F66" s="75"/>
      <c r="G66" s="75"/>
      <c r="H66" s="75"/>
      <c r="I66" s="75"/>
      <c r="J66" s="78"/>
      <c r="K66" s="75"/>
      <c r="L66" s="75"/>
      <c r="M66" s="79"/>
      <c r="N66" s="91"/>
      <c r="O66" s="75"/>
      <c r="P66" s="75"/>
      <c r="Q66" s="91"/>
      <c r="S66" s="80"/>
      <c r="T6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6" s="15"/>
      <c r="Y66" s="15"/>
      <c r="Z66" s="15"/>
      <c r="AA66" s="15"/>
      <c r="AB66" s="15"/>
      <c r="AC66" s="15"/>
      <c r="AD66" s="15"/>
      <c r="AE66" s="15" t="str">
        <f>+IF(AND(Таблица2[№п/п]&lt;&gt;"",Таблица2[СНИЛС]=""),1,"")</f>
        <v/>
      </c>
      <c r="AF66" s="15" t="str">
        <f>+IF(AND(Таблица2[№п/п]&lt;&gt;"",Таблица2[ИНН]=""),1,"")</f>
        <v/>
      </c>
      <c r="AG66" s="15"/>
      <c r="AH66" s="15"/>
      <c r="AI66" s="15"/>
      <c r="AJ66" s="15"/>
      <c r="AK6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6" s="66" t="str">
        <f>+IF((Таблица2[@ в графе мэйл
1- true
0 - false]+Таблица2[. в графе мэйл
1- true
0 - false])&gt;0,Справочник!$E$17,"")</f>
        <v/>
      </c>
      <c r="AP6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6" s="6" t="str">
        <f ca="1">+IF(AND(Таблица2[Дата рождения]&lt;&gt;"",Таблица2[Дата рождения]&gt;Справочник!$I$4),Справочник!$E$14,"")</f>
        <v/>
      </c>
      <c r="AS6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(ОРНЗ)])&lt;&gt;11),Справочник!E74,"")</f>
        <v/>
      </c>
      <c r="AU66" s="6" t="str">
        <f>+IF(AND(Таблица2[ИНН]&lt;&gt;"",LEN(Таблица2[ИНН])&lt;&gt;12),Справочник!$E$8,"")</f>
        <v/>
      </c>
      <c r="AV6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6" s="96" t="str">
        <f>IFERROR(IF(AND(Таблица2[СНИЛС]="",_xlfn.NUMBERVALUE(Таблица2[СНИЛС])),Справочник!$E$11,""),Справочник!$E$11)</f>
        <v/>
      </c>
      <c r="AX66" s="6" t="str">
        <f>+IF(AND(Таблица2[СНИЛС]&lt;&gt;"",LEN(Таблица2[СНИЛС])&lt;&gt;11),Справочник!E83,"")</f>
        <v/>
      </c>
    </row>
    <row r="67" spans="1:50" x14ac:dyDescent="0.25">
      <c r="A67" s="92"/>
      <c r="B67" s="92"/>
      <c r="D67" s="75"/>
      <c r="E67" s="93"/>
      <c r="F67" s="75"/>
      <c r="G67" s="75"/>
      <c r="H67" s="75"/>
      <c r="I67" s="75"/>
      <c r="J67" s="78"/>
      <c r="K67" s="75"/>
      <c r="L67" s="75"/>
      <c r="M67" s="79"/>
      <c r="N67" s="91"/>
      <c r="O67" s="75"/>
      <c r="P67" s="75"/>
      <c r="Q67" s="91"/>
      <c r="S67" s="80"/>
      <c r="T6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7" s="15"/>
      <c r="Y67" s="15"/>
      <c r="Z67" s="15"/>
      <c r="AA67" s="15"/>
      <c r="AB67" s="15"/>
      <c r="AC67" s="15"/>
      <c r="AD67" s="15"/>
      <c r="AE67" s="15" t="str">
        <f>+IF(AND(Таблица2[№п/п]&lt;&gt;"",Таблица2[СНИЛС]=""),1,"")</f>
        <v/>
      </c>
      <c r="AF67" s="15" t="str">
        <f>+IF(AND(Таблица2[№п/п]&lt;&gt;"",Таблица2[ИНН]=""),1,"")</f>
        <v/>
      </c>
      <c r="AG67" s="15"/>
      <c r="AH67" s="15"/>
      <c r="AI67" s="15"/>
      <c r="AJ67" s="15"/>
      <c r="AK6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7" s="66" t="str">
        <f>+IF((Таблица2[@ в графе мэйл
1- true
0 - false]+Таблица2[. в графе мэйл
1- true
0 - false])&gt;0,Справочник!$E$17,"")</f>
        <v/>
      </c>
      <c r="AP6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7" s="6" t="str">
        <f ca="1">+IF(AND(Таблица2[Дата рождения]&lt;&gt;"",Таблица2[Дата рождения]&gt;Справочник!$I$4),Справочник!$E$14,"")</f>
        <v/>
      </c>
      <c r="AS6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(ОРНЗ)])&lt;&gt;11),Справочник!E75,"")</f>
        <v/>
      </c>
      <c r="AU67" s="6" t="str">
        <f>+IF(AND(Таблица2[ИНН]&lt;&gt;"",LEN(Таблица2[ИНН])&lt;&gt;12),Справочник!$E$8,"")</f>
        <v/>
      </c>
      <c r="AV6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7" s="96" t="str">
        <f>IFERROR(IF(AND(Таблица2[СНИЛС]="",_xlfn.NUMBERVALUE(Таблица2[СНИЛС])),Справочник!$E$11,""),Справочник!$E$11)</f>
        <v/>
      </c>
      <c r="AX67" s="6" t="str">
        <f>+IF(AND(Таблица2[СНИЛС]&lt;&gt;"",LEN(Таблица2[СНИЛС])&lt;&gt;11),Справочник!E84,"")</f>
        <v/>
      </c>
    </row>
    <row r="68" spans="1:50" x14ac:dyDescent="0.25">
      <c r="A68" s="92"/>
      <c r="B68" s="92"/>
      <c r="D68" s="75"/>
      <c r="E68" s="93"/>
      <c r="F68" s="75"/>
      <c r="G68" s="75"/>
      <c r="H68" s="75"/>
      <c r="I68" s="75"/>
      <c r="J68" s="78"/>
      <c r="K68" s="75"/>
      <c r="L68" s="75"/>
      <c r="M68" s="79"/>
      <c r="N68" s="91"/>
      <c r="O68" s="75"/>
      <c r="P68" s="75"/>
      <c r="Q68" s="91"/>
      <c r="S68" s="80"/>
      <c r="T6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8" s="15"/>
      <c r="Y68" s="15"/>
      <c r="Z68" s="15"/>
      <c r="AA68" s="15"/>
      <c r="AB68" s="15"/>
      <c r="AC68" s="15"/>
      <c r="AD68" s="15"/>
      <c r="AE68" s="15" t="str">
        <f>+IF(AND(Таблица2[№п/п]&lt;&gt;"",Таблица2[СНИЛС]=""),1,"")</f>
        <v/>
      </c>
      <c r="AF68" s="15" t="str">
        <f>+IF(AND(Таблица2[№п/п]&lt;&gt;"",Таблица2[ИНН]=""),1,"")</f>
        <v/>
      </c>
      <c r="AG68" s="15"/>
      <c r="AH68" s="15"/>
      <c r="AI68" s="15"/>
      <c r="AJ68" s="15"/>
      <c r="AK6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8" s="66" t="str">
        <f>+IF((Таблица2[@ в графе мэйл
1- true
0 - false]+Таблица2[. в графе мэйл
1- true
0 - false])&gt;0,Справочник!$E$17,"")</f>
        <v/>
      </c>
      <c r="AP6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8" s="6" t="str">
        <f ca="1">+IF(AND(Таблица2[Дата рождения]&lt;&gt;"",Таблица2[Дата рождения]&gt;Справочник!$I$4),Справочник!$E$14,"")</f>
        <v/>
      </c>
      <c r="AS6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(ОРНЗ)])&lt;&gt;11),Справочник!E76,"")</f>
        <v/>
      </c>
      <c r="AU68" s="6" t="str">
        <f>+IF(AND(Таблица2[ИНН]&lt;&gt;"",LEN(Таблица2[ИНН])&lt;&gt;12),Справочник!$E$8,"")</f>
        <v/>
      </c>
      <c r="AV6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8" s="96" t="str">
        <f>IFERROR(IF(AND(Таблица2[СНИЛС]="",_xlfn.NUMBERVALUE(Таблица2[СНИЛС])),Справочник!$E$11,""),Справочник!$E$11)</f>
        <v/>
      </c>
      <c r="AX68" s="6" t="str">
        <f>+IF(AND(Таблица2[СНИЛС]&lt;&gt;"",LEN(Таблица2[СНИЛС])&lt;&gt;11),Справочник!E85,"")</f>
        <v/>
      </c>
    </row>
    <row r="69" spans="1:50" x14ac:dyDescent="0.25">
      <c r="A69" s="92"/>
      <c r="B69" s="92"/>
      <c r="D69" s="75"/>
      <c r="E69" s="93"/>
      <c r="F69" s="75"/>
      <c r="G69" s="75"/>
      <c r="H69" s="75"/>
      <c r="I69" s="75"/>
      <c r="J69" s="78"/>
      <c r="K69" s="75"/>
      <c r="L69" s="75"/>
      <c r="M69" s="79"/>
      <c r="N69" s="91"/>
      <c r="O69" s="75"/>
      <c r="P69" s="75"/>
      <c r="Q69" s="91"/>
      <c r="S69" s="80"/>
      <c r="T6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6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6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6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69" s="15"/>
      <c r="Y69" s="15"/>
      <c r="Z69" s="15"/>
      <c r="AA69" s="15"/>
      <c r="AB69" s="15"/>
      <c r="AC69" s="15"/>
      <c r="AD69" s="15"/>
      <c r="AE69" s="15" t="str">
        <f>+IF(AND(Таблица2[№п/п]&lt;&gt;"",Таблица2[СНИЛС]=""),1,"")</f>
        <v/>
      </c>
      <c r="AF69" s="15" t="str">
        <f>+IF(AND(Таблица2[№п/п]&lt;&gt;"",Таблица2[ИНН]=""),1,"")</f>
        <v/>
      </c>
      <c r="AG69" s="15"/>
      <c r="AH69" s="15"/>
      <c r="AI69" s="15"/>
      <c r="AJ69" s="15"/>
      <c r="AK6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6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6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6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69" s="66" t="str">
        <f>+IF((Таблица2[@ в графе мэйл
1- true
0 - false]+Таблица2[. в графе мэйл
1- true
0 - false])&gt;0,Справочник!$E$17,"")</f>
        <v/>
      </c>
      <c r="AP6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6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69" s="6" t="str">
        <f ca="1">+IF(AND(Таблица2[Дата рождения]&lt;&gt;"",Таблица2[Дата рождения]&gt;Справочник!$I$4),Справочник!$E$14,"")</f>
        <v/>
      </c>
      <c r="AS6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6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(ОРНЗ)])&lt;&gt;11),Справочник!E77,"")</f>
        <v/>
      </c>
      <c r="AU69" s="6" t="str">
        <f>+IF(AND(Таблица2[ИНН]&lt;&gt;"",LEN(Таблица2[ИНН])&lt;&gt;12),Справочник!$E$8,"")</f>
        <v/>
      </c>
      <c r="AV6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69" s="96" t="str">
        <f>IFERROR(IF(AND(Таблица2[СНИЛС]="",_xlfn.NUMBERVALUE(Таблица2[СНИЛС])),Справочник!$E$11,""),Справочник!$E$11)</f>
        <v/>
      </c>
      <c r="AX69" s="6" t="str">
        <f>+IF(AND(Таблица2[СНИЛС]&lt;&gt;"",LEN(Таблица2[СНИЛС])&lt;&gt;11),Справочник!E86,"")</f>
        <v/>
      </c>
    </row>
    <row r="70" spans="1:50" x14ac:dyDescent="0.25">
      <c r="A70" s="92"/>
      <c r="B70" s="92"/>
      <c r="D70" s="75"/>
      <c r="E70" s="93"/>
      <c r="F70" s="75"/>
      <c r="G70" s="75"/>
      <c r="H70" s="75"/>
      <c r="I70" s="75"/>
      <c r="J70" s="78"/>
      <c r="K70" s="75"/>
      <c r="L70" s="75"/>
      <c r="M70" s="79"/>
      <c r="N70" s="91"/>
      <c r="O70" s="75"/>
      <c r="P70" s="75"/>
      <c r="Q70" s="91"/>
      <c r="S70" s="80"/>
      <c r="T7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0" s="15"/>
      <c r="Y70" s="15"/>
      <c r="Z70" s="15"/>
      <c r="AA70" s="15"/>
      <c r="AB70" s="15"/>
      <c r="AC70" s="15"/>
      <c r="AD70" s="15"/>
      <c r="AE70" s="15" t="str">
        <f>+IF(AND(Таблица2[№п/п]&lt;&gt;"",Таблица2[СНИЛС]=""),1,"")</f>
        <v/>
      </c>
      <c r="AF70" s="15" t="str">
        <f>+IF(AND(Таблица2[№п/п]&lt;&gt;"",Таблица2[ИНН]=""),1,"")</f>
        <v/>
      </c>
      <c r="AG70" s="15"/>
      <c r="AH70" s="15"/>
      <c r="AI70" s="15"/>
      <c r="AJ70" s="15"/>
      <c r="AK7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0" s="66" t="str">
        <f>+IF((Таблица2[@ в графе мэйл
1- true
0 - false]+Таблица2[. в графе мэйл
1- true
0 - false])&gt;0,Справочник!$E$17,"")</f>
        <v/>
      </c>
      <c r="AP7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0" s="6" t="str">
        <f ca="1">+IF(AND(Таблица2[Дата рождения]&lt;&gt;"",Таблица2[Дата рождения]&gt;Справочник!$I$4),Справочник!$E$14,"")</f>
        <v/>
      </c>
      <c r="AS7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(ОРНЗ)])&lt;&gt;11),Справочник!E78,"")</f>
        <v/>
      </c>
      <c r="AU70" s="6" t="str">
        <f>+IF(AND(Таблица2[ИНН]&lt;&gt;"",LEN(Таблица2[ИНН])&lt;&gt;12),Справочник!$E$8,"")</f>
        <v/>
      </c>
      <c r="AV7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0" s="96" t="str">
        <f>IFERROR(IF(AND(Таблица2[СНИЛС]="",_xlfn.NUMBERVALUE(Таблица2[СНИЛС])),Справочник!$E$11,""),Справочник!$E$11)</f>
        <v/>
      </c>
      <c r="AX70" s="6" t="str">
        <f>+IF(AND(Таблица2[СНИЛС]&lt;&gt;"",LEN(Таблица2[СНИЛС])&lt;&gt;11),Справочник!E87,"")</f>
        <v/>
      </c>
    </row>
    <row r="71" spans="1:50" x14ac:dyDescent="0.25">
      <c r="A71" s="92"/>
      <c r="B71" s="92"/>
      <c r="D71" s="75"/>
      <c r="E71" s="93"/>
      <c r="F71" s="75"/>
      <c r="G71" s="75"/>
      <c r="H71" s="75"/>
      <c r="I71" s="75"/>
      <c r="J71" s="78"/>
      <c r="K71" s="75"/>
      <c r="L71" s="75"/>
      <c r="M71" s="79"/>
      <c r="N71" s="91"/>
      <c r="O71" s="75"/>
      <c r="P71" s="75"/>
      <c r="Q71" s="91"/>
      <c r="S71" s="80"/>
      <c r="T7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1" s="15"/>
      <c r="Y71" s="15"/>
      <c r="Z71" s="15"/>
      <c r="AA71" s="15"/>
      <c r="AB71" s="15"/>
      <c r="AC71" s="15"/>
      <c r="AD71" s="15"/>
      <c r="AE71" s="15" t="str">
        <f>+IF(AND(Таблица2[№п/п]&lt;&gt;"",Таблица2[СНИЛС]=""),1,"")</f>
        <v/>
      </c>
      <c r="AF71" s="15" t="str">
        <f>+IF(AND(Таблица2[№п/п]&lt;&gt;"",Таблица2[ИНН]=""),1,"")</f>
        <v/>
      </c>
      <c r="AG71" s="15"/>
      <c r="AH71" s="15"/>
      <c r="AI71" s="15"/>
      <c r="AJ71" s="15"/>
      <c r="AK7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1" s="66" t="str">
        <f>+IF((Таблица2[@ в графе мэйл
1- true
0 - false]+Таблица2[. в графе мэйл
1- true
0 - false])&gt;0,Справочник!$E$17,"")</f>
        <v/>
      </c>
      <c r="AP7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1" s="6" t="str">
        <f ca="1">+IF(AND(Таблица2[Дата рождения]&lt;&gt;"",Таблица2[Дата рождения]&gt;Справочник!$I$4),Справочник!$E$14,"")</f>
        <v/>
      </c>
      <c r="AS7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(ОРНЗ)])&lt;&gt;11),Справочник!E79,"")</f>
        <v/>
      </c>
      <c r="AU71" s="6" t="str">
        <f>+IF(AND(Таблица2[ИНН]&lt;&gt;"",LEN(Таблица2[ИНН])&lt;&gt;12),Справочник!$E$8,"")</f>
        <v/>
      </c>
      <c r="AV7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1" s="96" t="str">
        <f>IFERROR(IF(AND(Таблица2[СНИЛС]="",_xlfn.NUMBERVALUE(Таблица2[СНИЛС])),Справочник!$E$11,""),Справочник!$E$11)</f>
        <v/>
      </c>
      <c r="AX71" s="6" t="str">
        <f>+IF(AND(Таблица2[СНИЛС]&lt;&gt;"",LEN(Таблица2[СНИЛС])&lt;&gt;11),Справочник!E88,"")</f>
        <v/>
      </c>
    </row>
    <row r="72" spans="1:50" x14ac:dyDescent="0.25">
      <c r="A72" s="92"/>
      <c r="B72" s="92"/>
      <c r="D72" s="75"/>
      <c r="E72" s="93"/>
      <c r="F72" s="75"/>
      <c r="G72" s="75"/>
      <c r="H72" s="75"/>
      <c r="I72" s="75"/>
      <c r="J72" s="78"/>
      <c r="K72" s="75"/>
      <c r="L72" s="75"/>
      <c r="M72" s="79"/>
      <c r="N72" s="91"/>
      <c r="O72" s="75"/>
      <c r="P72" s="75"/>
      <c r="Q72" s="91"/>
      <c r="S72" s="80"/>
      <c r="T7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2" s="15"/>
      <c r="Y72" s="15"/>
      <c r="Z72" s="15"/>
      <c r="AA72" s="15"/>
      <c r="AB72" s="15"/>
      <c r="AC72" s="15"/>
      <c r="AD72" s="15"/>
      <c r="AE72" s="15" t="str">
        <f>+IF(AND(Таблица2[№п/п]&lt;&gt;"",Таблица2[СНИЛС]=""),1,"")</f>
        <v/>
      </c>
      <c r="AF72" s="15" t="str">
        <f>+IF(AND(Таблица2[№п/п]&lt;&gt;"",Таблица2[ИНН]=""),1,"")</f>
        <v/>
      </c>
      <c r="AG72" s="15"/>
      <c r="AH72" s="15"/>
      <c r="AI72" s="15"/>
      <c r="AJ72" s="15"/>
      <c r="AK7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2" s="66" t="str">
        <f>+IF((Таблица2[@ в графе мэйл
1- true
0 - false]+Таблица2[. в графе мэйл
1- true
0 - false])&gt;0,Справочник!$E$17,"")</f>
        <v/>
      </c>
      <c r="AP7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2" s="6" t="str">
        <f ca="1">+IF(AND(Таблица2[Дата рождения]&lt;&gt;"",Таблица2[Дата рождения]&gt;Справочник!$I$4),Справочник!$E$14,"")</f>
        <v/>
      </c>
      <c r="AS7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(ОРНЗ)])&lt;&gt;11),Справочник!E80,"")</f>
        <v/>
      </c>
      <c r="AU72" s="6" t="str">
        <f>+IF(AND(Таблица2[ИНН]&lt;&gt;"",LEN(Таблица2[ИНН])&lt;&gt;12),Справочник!$E$8,"")</f>
        <v/>
      </c>
      <c r="AV7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2" s="96" t="str">
        <f>IFERROR(IF(AND(Таблица2[СНИЛС]="",_xlfn.NUMBERVALUE(Таблица2[СНИЛС])),Справочник!$E$11,""),Справочник!$E$11)</f>
        <v/>
      </c>
      <c r="AX72" s="6" t="str">
        <f>+IF(AND(Таблица2[СНИЛС]&lt;&gt;"",LEN(Таблица2[СНИЛС])&lt;&gt;11),Справочник!E89,"")</f>
        <v/>
      </c>
    </row>
    <row r="73" spans="1:50" x14ac:dyDescent="0.25">
      <c r="A73" s="92"/>
      <c r="B73" s="92"/>
      <c r="D73" s="75"/>
      <c r="E73" s="93"/>
      <c r="F73" s="75"/>
      <c r="G73" s="75"/>
      <c r="H73" s="75"/>
      <c r="I73" s="75"/>
      <c r="J73" s="78"/>
      <c r="K73" s="75"/>
      <c r="L73" s="75"/>
      <c r="M73" s="79"/>
      <c r="N73" s="91"/>
      <c r="O73" s="75"/>
      <c r="P73" s="75"/>
      <c r="Q73" s="91"/>
      <c r="S73" s="80"/>
      <c r="T7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3" s="15"/>
      <c r="Y73" s="15"/>
      <c r="Z73" s="15"/>
      <c r="AA73" s="15"/>
      <c r="AB73" s="15"/>
      <c r="AC73" s="15"/>
      <c r="AD73" s="15"/>
      <c r="AE73" s="15" t="str">
        <f>+IF(AND(Таблица2[№п/п]&lt;&gt;"",Таблица2[СНИЛС]=""),1,"")</f>
        <v/>
      </c>
      <c r="AF73" s="15" t="str">
        <f>+IF(AND(Таблица2[№п/п]&lt;&gt;"",Таблица2[ИНН]=""),1,"")</f>
        <v/>
      </c>
      <c r="AG73" s="15"/>
      <c r="AH73" s="15"/>
      <c r="AI73" s="15"/>
      <c r="AJ73" s="15"/>
      <c r="AK7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3" s="66" t="str">
        <f>+IF((Таблица2[@ в графе мэйл
1- true
0 - false]+Таблица2[. в графе мэйл
1- true
0 - false])&gt;0,Справочник!$E$17,"")</f>
        <v/>
      </c>
      <c r="AP7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3" s="6" t="str">
        <f ca="1">+IF(AND(Таблица2[Дата рождения]&lt;&gt;"",Таблица2[Дата рождения]&gt;Справочник!$I$4),Справочник!$E$14,"")</f>
        <v/>
      </c>
      <c r="AS7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(ОРНЗ)])&lt;&gt;11),Справочник!E81,"")</f>
        <v/>
      </c>
      <c r="AU73" s="6" t="str">
        <f>+IF(AND(Таблица2[ИНН]&lt;&gt;"",LEN(Таблица2[ИНН])&lt;&gt;12),Справочник!$E$8,"")</f>
        <v/>
      </c>
      <c r="AV7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3" s="96" t="str">
        <f>IFERROR(IF(AND(Таблица2[СНИЛС]="",_xlfn.NUMBERVALUE(Таблица2[СНИЛС])),Справочник!$E$11,""),Справочник!$E$11)</f>
        <v/>
      </c>
      <c r="AX73" s="6" t="str">
        <f>+IF(AND(Таблица2[СНИЛС]&lt;&gt;"",LEN(Таблица2[СНИЛС])&lt;&gt;11),Справочник!E90,"")</f>
        <v/>
      </c>
    </row>
    <row r="74" spans="1:50" x14ac:dyDescent="0.25">
      <c r="A74" s="92"/>
      <c r="B74" s="92"/>
      <c r="D74" s="75"/>
      <c r="E74" s="93"/>
      <c r="F74" s="75"/>
      <c r="G74" s="75"/>
      <c r="H74" s="75"/>
      <c r="I74" s="75"/>
      <c r="J74" s="78"/>
      <c r="K74" s="75"/>
      <c r="L74" s="75"/>
      <c r="M74" s="79"/>
      <c r="N74" s="91"/>
      <c r="O74" s="75"/>
      <c r="P74" s="75"/>
      <c r="Q74" s="91"/>
      <c r="S74" s="80"/>
      <c r="T7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4" s="15"/>
      <c r="Y74" s="15"/>
      <c r="Z74" s="15"/>
      <c r="AA74" s="15"/>
      <c r="AB74" s="15"/>
      <c r="AC74" s="15"/>
      <c r="AD74" s="15"/>
      <c r="AE74" s="15" t="str">
        <f>+IF(AND(Таблица2[№п/п]&lt;&gt;"",Таблица2[СНИЛС]=""),1,"")</f>
        <v/>
      </c>
      <c r="AF74" s="15" t="str">
        <f>+IF(AND(Таблица2[№п/п]&lt;&gt;"",Таблица2[ИНН]=""),1,"")</f>
        <v/>
      </c>
      <c r="AG74" s="15"/>
      <c r="AH74" s="15"/>
      <c r="AI74" s="15"/>
      <c r="AJ74" s="15"/>
      <c r="AK7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4" s="66" t="str">
        <f>+IF((Таблица2[@ в графе мэйл
1- true
0 - false]+Таблица2[. в графе мэйл
1- true
0 - false])&gt;0,Справочник!$E$17,"")</f>
        <v/>
      </c>
      <c r="AP7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4" s="6" t="str">
        <f ca="1">+IF(AND(Таблица2[Дата рождения]&lt;&gt;"",Таблица2[Дата рождения]&gt;Справочник!$I$4),Справочник!$E$14,"")</f>
        <v/>
      </c>
      <c r="AS7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(ОРНЗ)])&lt;&gt;11),Справочник!E82,"")</f>
        <v/>
      </c>
      <c r="AU74" s="6" t="str">
        <f>+IF(AND(Таблица2[ИНН]&lt;&gt;"",LEN(Таблица2[ИНН])&lt;&gt;12),Справочник!$E$8,"")</f>
        <v/>
      </c>
      <c r="AV7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4" s="96" t="str">
        <f>IFERROR(IF(AND(Таблица2[СНИЛС]="",_xlfn.NUMBERVALUE(Таблица2[СНИЛС])),Справочник!$E$11,""),Справочник!$E$11)</f>
        <v/>
      </c>
      <c r="AX74" s="6" t="str">
        <f>+IF(AND(Таблица2[СНИЛС]&lt;&gt;"",LEN(Таблица2[СНИЛС])&lt;&gt;11),Справочник!E91,"")</f>
        <v/>
      </c>
    </row>
    <row r="75" spans="1:50" x14ac:dyDescent="0.25">
      <c r="A75" s="92"/>
      <c r="B75" s="92"/>
      <c r="D75" s="75"/>
      <c r="E75" s="93"/>
      <c r="F75" s="75"/>
      <c r="G75" s="75"/>
      <c r="H75" s="75"/>
      <c r="I75" s="75"/>
      <c r="J75" s="78"/>
      <c r="K75" s="75"/>
      <c r="L75" s="75"/>
      <c r="M75" s="79"/>
      <c r="N75" s="91"/>
      <c r="O75" s="75"/>
      <c r="P75" s="75"/>
      <c r="Q75" s="91"/>
      <c r="S75" s="80"/>
      <c r="T7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5" s="15"/>
      <c r="Y75" s="15"/>
      <c r="Z75" s="15"/>
      <c r="AA75" s="15"/>
      <c r="AB75" s="15"/>
      <c r="AC75" s="15"/>
      <c r="AD75" s="15"/>
      <c r="AE75" s="15" t="str">
        <f>+IF(AND(Таблица2[№п/п]&lt;&gt;"",Таблица2[СНИЛС]=""),1,"")</f>
        <v/>
      </c>
      <c r="AF75" s="15" t="str">
        <f>+IF(AND(Таблица2[№п/п]&lt;&gt;"",Таблица2[ИНН]=""),1,"")</f>
        <v/>
      </c>
      <c r="AG75" s="15"/>
      <c r="AH75" s="15"/>
      <c r="AI75" s="15"/>
      <c r="AJ75" s="15"/>
      <c r="AK7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5" s="66" t="str">
        <f>+IF((Таблица2[@ в графе мэйл
1- true
0 - false]+Таблица2[. в графе мэйл
1- true
0 - false])&gt;0,Справочник!$E$17,"")</f>
        <v/>
      </c>
      <c r="AP7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5" s="6" t="str">
        <f ca="1">+IF(AND(Таблица2[Дата рождения]&lt;&gt;"",Таблица2[Дата рождения]&gt;Справочник!$I$4),Справочник!$E$14,"")</f>
        <v/>
      </c>
      <c r="AS7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(ОРНЗ)])&lt;&gt;11),Справочник!E83,"")</f>
        <v/>
      </c>
      <c r="AU75" s="6" t="str">
        <f>+IF(AND(Таблица2[ИНН]&lt;&gt;"",LEN(Таблица2[ИНН])&lt;&gt;12),Справочник!$E$8,"")</f>
        <v/>
      </c>
      <c r="AV7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5" s="96" t="str">
        <f>IFERROR(IF(AND(Таблица2[СНИЛС]="",_xlfn.NUMBERVALUE(Таблица2[СНИЛС])),Справочник!$E$11,""),Справочник!$E$11)</f>
        <v/>
      </c>
      <c r="AX75" s="6" t="str">
        <f>+IF(AND(Таблица2[СНИЛС]&lt;&gt;"",LEN(Таблица2[СНИЛС])&lt;&gt;11),Справочник!E92,"")</f>
        <v/>
      </c>
    </row>
    <row r="76" spans="1:50" x14ac:dyDescent="0.25">
      <c r="A76" s="92"/>
      <c r="B76" s="92"/>
      <c r="D76" s="75"/>
      <c r="E76" s="93"/>
      <c r="F76" s="75"/>
      <c r="G76" s="75"/>
      <c r="H76" s="75"/>
      <c r="I76" s="75"/>
      <c r="J76" s="78"/>
      <c r="K76" s="75"/>
      <c r="L76" s="75"/>
      <c r="M76" s="79"/>
      <c r="N76" s="91"/>
      <c r="O76" s="75"/>
      <c r="P76" s="75"/>
      <c r="Q76" s="91"/>
      <c r="S76" s="80"/>
      <c r="T7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6" s="15"/>
      <c r="Y76" s="15"/>
      <c r="Z76" s="15"/>
      <c r="AA76" s="15"/>
      <c r="AB76" s="15"/>
      <c r="AC76" s="15"/>
      <c r="AD76" s="15"/>
      <c r="AE76" s="15" t="str">
        <f>+IF(AND(Таблица2[№п/п]&lt;&gt;"",Таблица2[СНИЛС]=""),1,"")</f>
        <v/>
      </c>
      <c r="AF76" s="15" t="str">
        <f>+IF(AND(Таблица2[№п/п]&lt;&gt;"",Таблица2[ИНН]=""),1,"")</f>
        <v/>
      </c>
      <c r="AG76" s="15"/>
      <c r="AH76" s="15"/>
      <c r="AI76" s="15"/>
      <c r="AJ76" s="15"/>
      <c r="AK7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6" s="66" t="str">
        <f>+IF((Таблица2[@ в графе мэйл
1- true
0 - false]+Таблица2[. в графе мэйл
1- true
0 - false])&gt;0,Справочник!$E$17,"")</f>
        <v/>
      </c>
      <c r="AP7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6" s="6" t="str">
        <f ca="1">+IF(AND(Таблица2[Дата рождения]&lt;&gt;"",Таблица2[Дата рождения]&gt;Справочник!$I$4),Справочник!$E$14,"")</f>
        <v/>
      </c>
      <c r="AS7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(ОРНЗ)])&lt;&gt;11),Справочник!E84,"")</f>
        <v/>
      </c>
      <c r="AU76" s="6" t="str">
        <f>+IF(AND(Таблица2[ИНН]&lt;&gt;"",LEN(Таблица2[ИНН])&lt;&gt;12),Справочник!$E$8,"")</f>
        <v/>
      </c>
      <c r="AV7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6" s="96" t="str">
        <f>IFERROR(IF(AND(Таблица2[СНИЛС]="",_xlfn.NUMBERVALUE(Таблица2[СНИЛС])),Справочник!$E$11,""),Справочник!$E$11)</f>
        <v/>
      </c>
      <c r="AX76" s="6" t="str">
        <f>+IF(AND(Таблица2[СНИЛС]&lt;&gt;"",LEN(Таблица2[СНИЛС])&lt;&gt;11),Справочник!E93,"")</f>
        <v/>
      </c>
    </row>
    <row r="77" spans="1:50" x14ac:dyDescent="0.25">
      <c r="A77" s="92"/>
      <c r="B77" s="92"/>
      <c r="D77" s="75"/>
      <c r="E77" s="93"/>
      <c r="F77" s="75"/>
      <c r="G77" s="75"/>
      <c r="H77" s="75"/>
      <c r="I77" s="75"/>
      <c r="J77" s="78"/>
      <c r="K77" s="75"/>
      <c r="L77" s="75"/>
      <c r="M77" s="79"/>
      <c r="N77" s="91"/>
      <c r="O77" s="75"/>
      <c r="P77" s="75"/>
      <c r="Q77" s="91"/>
      <c r="S77" s="80"/>
      <c r="T7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7" s="15"/>
      <c r="Y77" s="15"/>
      <c r="Z77" s="15"/>
      <c r="AA77" s="15"/>
      <c r="AB77" s="15"/>
      <c r="AC77" s="15"/>
      <c r="AD77" s="15"/>
      <c r="AE77" s="15" t="str">
        <f>+IF(AND(Таблица2[№п/п]&lt;&gt;"",Таблица2[СНИЛС]=""),1,"")</f>
        <v/>
      </c>
      <c r="AF77" s="15" t="str">
        <f>+IF(AND(Таблица2[№п/п]&lt;&gt;"",Таблица2[ИНН]=""),1,"")</f>
        <v/>
      </c>
      <c r="AG77" s="15"/>
      <c r="AH77" s="15"/>
      <c r="AI77" s="15"/>
      <c r="AJ77" s="15"/>
      <c r="AK7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7" s="66" t="str">
        <f>+IF((Таблица2[@ в графе мэйл
1- true
0 - false]+Таблица2[. в графе мэйл
1- true
0 - false])&gt;0,Справочник!$E$17,"")</f>
        <v/>
      </c>
      <c r="AP7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7" s="6" t="str">
        <f ca="1">+IF(AND(Таблица2[Дата рождения]&lt;&gt;"",Таблица2[Дата рождения]&gt;Справочник!$I$4),Справочник!$E$14,"")</f>
        <v/>
      </c>
      <c r="AS7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(ОРНЗ)])&lt;&gt;11),Справочник!E85,"")</f>
        <v/>
      </c>
      <c r="AU77" s="6" t="str">
        <f>+IF(AND(Таблица2[ИНН]&lt;&gt;"",LEN(Таблица2[ИНН])&lt;&gt;12),Справочник!$E$8,"")</f>
        <v/>
      </c>
      <c r="AV7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7" s="96" t="str">
        <f>IFERROR(IF(AND(Таблица2[СНИЛС]="",_xlfn.NUMBERVALUE(Таблица2[СНИЛС])),Справочник!$E$11,""),Справочник!$E$11)</f>
        <v/>
      </c>
      <c r="AX77" s="6" t="str">
        <f>+IF(AND(Таблица2[СНИЛС]&lt;&gt;"",LEN(Таблица2[СНИЛС])&lt;&gt;11),Справочник!E94,"")</f>
        <v/>
      </c>
    </row>
    <row r="78" spans="1:50" x14ac:dyDescent="0.25">
      <c r="A78" s="92"/>
      <c r="B78" s="92"/>
      <c r="D78" s="75"/>
      <c r="E78" s="93"/>
      <c r="F78" s="75"/>
      <c r="G78" s="75"/>
      <c r="H78" s="75"/>
      <c r="I78" s="75"/>
      <c r="J78" s="78"/>
      <c r="K78" s="75"/>
      <c r="L78" s="75"/>
      <c r="M78" s="79"/>
      <c r="N78" s="91"/>
      <c r="O78" s="75"/>
      <c r="P78" s="75"/>
      <c r="Q78" s="91"/>
      <c r="S78" s="80"/>
      <c r="T7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8" s="15"/>
      <c r="Y78" s="15"/>
      <c r="Z78" s="15"/>
      <c r="AA78" s="15"/>
      <c r="AB78" s="15"/>
      <c r="AC78" s="15"/>
      <c r="AD78" s="15"/>
      <c r="AE78" s="15" t="str">
        <f>+IF(AND(Таблица2[№п/п]&lt;&gt;"",Таблица2[СНИЛС]=""),1,"")</f>
        <v/>
      </c>
      <c r="AF78" s="15" t="str">
        <f>+IF(AND(Таблица2[№п/п]&lt;&gt;"",Таблица2[ИНН]=""),1,"")</f>
        <v/>
      </c>
      <c r="AG78" s="15"/>
      <c r="AH78" s="15"/>
      <c r="AI78" s="15"/>
      <c r="AJ78" s="15"/>
      <c r="AK7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8" s="66" t="str">
        <f>+IF((Таблица2[@ в графе мэйл
1- true
0 - false]+Таблица2[. в графе мэйл
1- true
0 - false])&gt;0,Справочник!$E$17,"")</f>
        <v/>
      </c>
      <c r="AP7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8" s="6" t="str">
        <f ca="1">+IF(AND(Таблица2[Дата рождения]&lt;&gt;"",Таблица2[Дата рождения]&gt;Справочник!$I$4),Справочник!$E$14,"")</f>
        <v/>
      </c>
      <c r="AS7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(ОРНЗ)])&lt;&gt;11),Справочник!E86,"")</f>
        <v/>
      </c>
      <c r="AU78" s="6" t="str">
        <f>+IF(AND(Таблица2[ИНН]&lt;&gt;"",LEN(Таблица2[ИНН])&lt;&gt;12),Справочник!$E$8,"")</f>
        <v/>
      </c>
      <c r="AV7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8" s="96" t="str">
        <f>IFERROR(IF(AND(Таблица2[СНИЛС]="",_xlfn.NUMBERVALUE(Таблица2[СНИЛС])),Справочник!$E$11,""),Справочник!$E$11)</f>
        <v/>
      </c>
      <c r="AX78" s="6" t="str">
        <f>+IF(AND(Таблица2[СНИЛС]&lt;&gt;"",LEN(Таблица2[СНИЛС])&lt;&gt;11),Справочник!E95,"")</f>
        <v/>
      </c>
    </row>
    <row r="79" spans="1:50" x14ac:dyDescent="0.25">
      <c r="A79" s="92"/>
      <c r="B79" s="92"/>
      <c r="D79" s="75"/>
      <c r="E79" s="93"/>
      <c r="F79" s="75"/>
      <c r="G79" s="75"/>
      <c r="H79" s="75"/>
      <c r="I79" s="75"/>
      <c r="J79" s="78"/>
      <c r="K79" s="75"/>
      <c r="L79" s="75"/>
      <c r="M79" s="79"/>
      <c r="N79" s="91"/>
      <c r="O79" s="75"/>
      <c r="P79" s="75"/>
      <c r="Q79" s="91"/>
      <c r="S79" s="80"/>
      <c r="T7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7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7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7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79" s="15"/>
      <c r="Y79" s="15"/>
      <c r="Z79" s="15"/>
      <c r="AA79" s="15"/>
      <c r="AB79" s="15"/>
      <c r="AC79" s="15"/>
      <c r="AD79" s="15"/>
      <c r="AE79" s="15" t="str">
        <f>+IF(AND(Таблица2[№п/п]&lt;&gt;"",Таблица2[СНИЛС]=""),1,"")</f>
        <v/>
      </c>
      <c r="AF79" s="15" t="str">
        <f>+IF(AND(Таблица2[№п/п]&lt;&gt;"",Таблица2[ИНН]=""),1,"")</f>
        <v/>
      </c>
      <c r="AG79" s="15"/>
      <c r="AH79" s="15"/>
      <c r="AI79" s="15"/>
      <c r="AJ79" s="15"/>
      <c r="AK7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7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7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7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79" s="66" t="str">
        <f>+IF((Таблица2[@ в графе мэйл
1- true
0 - false]+Таблица2[. в графе мэйл
1- true
0 - false])&gt;0,Справочник!$E$17,"")</f>
        <v/>
      </c>
      <c r="AP7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7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79" s="6" t="str">
        <f ca="1">+IF(AND(Таблица2[Дата рождения]&lt;&gt;"",Таблица2[Дата рождения]&gt;Справочник!$I$4),Справочник!$E$14,"")</f>
        <v/>
      </c>
      <c r="AS7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7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(ОРНЗ)])&lt;&gt;11),Справочник!E87,"")</f>
        <v/>
      </c>
      <c r="AU79" s="6" t="str">
        <f>+IF(AND(Таблица2[ИНН]&lt;&gt;"",LEN(Таблица2[ИНН])&lt;&gt;12),Справочник!$E$8,"")</f>
        <v/>
      </c>
      <c r="AV7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79" s="96" t="str">
        <f>IFERROR(IF(AND(Таблица2[СНИЛС]="",_xlfn.NUMBERVALUE(Таблица2[СНИЛС])),Справочник!$E$11,""),Справочник!$E$11)</f>
        <v/>
      </c>
      <c r="AX79" s="6" t="str">
        <f>+IF(AND(Таблица2[СНИЛС]&lt;&gt;"",LEN(Таблица2[СНИЛС])&lt;&gt;11),Справочник!E96,"")</f>
        <v/>
      </c>
    </row>
    <row r="80" spans="1:50" x14ac:dyDescent="0.25">
      <c r="A80" s="92"/>
      <c r="B80" s="92"/>
      <c r="D80" s="75"/>
      <c r="E80" s="93"/>
      <c r="F80" s="75"/>
      <c r="G80" s="75"/>
      <c r="H80" s="75"/>
      <c r="I80" s="75"/>
      <c r="J80" s="78"/>
      <c r="K80" s="75"/>
      <c r="L80" s="75"/>
      <c r="M80" s="79"/>
      <c r="N80" s="91"/>
      <c r="O80" s="75"/>
      <c r="P80" s="75"/>
      <c r="Q80" s="91"/>
      <c r="S80" s="80"/>
      <c r="T8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0" s="15"/>
      <c r="Y80" s="15"/>
      <c r="Z80" s="15"/>
      <c r="AA80" s="15"/>
      <c r="AB80" s="15"/>
      <c r="AC80" s="15"/>
      <c r="AD80" s="15"/>
      <c r="AE80" s="15" t="str">
        <f>+IF(AND(Таблица2[№п/п]&lt;&gt;"",Таблица2[СНИЛС]=""),1,"")</f>
        <v/>
      </c>
      <c r="AF80" s="15" t="str">
        <f>+IF(AND(Таблица2[№п/п]&lt;&gt;"",Таблица2[ИНН]=""),1,"")</f>
        <v/>
      </c>
      <c r="AG80" s="15"/>
      <c r="AH80" s="15"/>
      <c r="AI80" s="15"/>
      <c r="AJ80" s="15"/>
      <c r="AK8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0" s="66" t="str">
        <f>+IF((Таблица2[@ в графе мэйл
1- true
0 - false]+Таблица2[. в графе мэйл
1- true
0 - false])&gt;0,Справочник!$E$17,"")</f>
        <v/>
      </c>
      <c r="AP8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0" s="6" t="str">
        <f ca="1">+IF(AND(Таблица2[Дата рождения]&lt;&gt;"",Таблица2[Дата рождения]&gt;Справочник!$I$4),Справочник!$E$14,"")</f>
        <v/>
      </c>
      <c r="AS8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(ОРНЗ)])&lt;&gt;11),Справочник!E88,"")</f>
        <v/>
      </c>
      <c r="AU80" s="6" t="str">
        <f>+IF(AND(Таблица2[ИНН]&lt;&gt;"",LEN(Таблица2[ИНН])&lt;&gt;12),Справочник!$E$8,"")</f>
        <v/>
      </c>
      <c r="AV8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0" s="96" t="str">
        <f>IFERROR(IF(AND(Таблица2[СНИЛС]="",_xlfn.NUMBERVALUE(Таблица2[СНИЛС])),Справочник!$E$11,""),Справочник!$E$11)</f>
        <v/>
      </c>
      <c r="AX80" s="6" t="str">
        <f>+IF(AND(Таблица2[СНИЛС]&lt;&gt;"",LEN(Таблица2[СНИЛС])&lt;&gt;11),Справочник!E97,"")</f>
        <v/>
      </c>
    </row>
    <row r="81" spans="1:50" x14ac:dyDescent="0.25">
      <c r="A81" s="92"/>
      <c r="B81" s="92"/>
      <c r="D81" s="75"/>
      <c r="E81" s="93"/>
      <c r="F81" s="75"/>
      <c r="G81" s="75"/>
      <c r="H81" s="75"/>
      <c r="I81" s="75"/>
      <c r="J81" s="78"/>
      <c r="K81" s="75"/>
      <c r="L81" s="75"/>
      <c r="M81" s="79"/>
      <c r="N81" s="91"/>
      <c r="O81" s="75"/>
      <c r="P81" s="75"/>
      <c r="Q81" s="91"/>
      <c r="S81" s="80"/>
      <c r="T8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1" s="15"/>
      <c r="Y81" s="15"/>
      <c r="Z81" s="15"/>
      <c r="AA81" s="15"/>
      <c r="AB81" s="15"/>
      <c r="AC81" s="15"/>
      <c r="AD81" s="15"/>
      <c r="AE81" s="15" t="str">
        <f>+IF(AND(Таблица2[№п/п]&lt;&gt;"",Таблица2[СНИЛС]=""),1,"")</f>
        <v/>
      </c>
      <c r="AF81" s="15" t="str">
        <f>+IF(AND(Таблица2[№п/п]&lt;&gt;"",Таблица2[ИНН]=""),1,"")</f>
        <v/>
      </c>
      <c r="AG81" s="15"/>
      <c r="AH81" s="15"/>
      <c r="AI81" s="15"/>
      <c r="AJ81" s="15"/>
      <c r="AK8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1" s="66" t="str">
        <f>+IF((Таблица2[@ в графе мэйл
1- true
0 - false]+Таблица2[. в графе мэйл
1- true
0 - false])&gt;0,Справочник!$E$17,"")</f>
        <v/>
      </c>
      <c r="AP8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1" s="6" t="str">
        <f ca="1">+IF(AND(Таблица2[Дата рождения]&lt;&gt;"",Таблица2[Дата рождения]&gt;Справочник!$I$4),Справочник!$E$14,"")</f>
        <v/>
      </c>
      <c r="AS8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(ОРНЗ)])&lt;&gt;11),Справочник!E89,"")</f>
        <v/>
      </c>
      <c r="AU81" s="6" t="str">
        <f>+IF(AND(Таблица2[ИНН]&lt;&gt;"",LEN(Таблица2[ИНН])&lt;&gt;12),Справочник!$E$8,"")</f>
        <v/>
      </c>
      <c r="AV8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1" s="96" t="str">
        <f>IFERROR(IF(AND(Таблица2[СНИЛС]="",_xlfn.NUMBERVALUE(Таблица2[СНИЛС])),Справочник!$E$11,""),Справочник!$E$11)</f>
        <v/>
      </c>
      <c r="AX81" s="6" t="str">
        <f>+IF(AND(Таблица2[СНИЛС]&lt;&gt;"",LEN(Таблица2[СНИЛС])&lt;&gt;11),Справочник!E98,"")</f>
        <v/>
      </c>
    </row>
    <row r="82" spans="1:50" x14ac:dyDescent="0.25">
      <c r="A82" s="92"/>
      <c r="B82" s="92"/>
      <c r="D82" s="75"/>
      <c r="E82" s="93"/>
      <c r="F82" s="75"/>
      <c r="G82" s="75"/>
      <c r="H82" s="75"/>
      <c r="I82" s="75"/>
      <c r="J82" s="78"/>
      <c r="K82" s="75"/>
      <c r="L82" s="75"/>
      <c r="M82" s="79"/>
      <c r="N82" s="91"/>
      <c r="O82" s="75"/>
      <c r="P82" s="75"/>
      <c r="Q82" s="91"/>
      <c r="S82" s="80"/>
      <c r="T8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2" s="15"/>
      <c r="Y82" s="15"/>
      <c r="Z82" s="15"/>
      <c r="AA82" s="15"/>
      <c r="AB82" s="15"/>
      <c r="AC82" s="15"/>
      <c r="AD82" s="15"/>
      <c r="AE82" s="15" t="str">
        <f>+IF(AND(Таблица2[№п/п]&lt;&gt;"",Таблица2[СНИЛС]=""),1,"")</f>
        <v/>
      </c>
      <c r="AF82" s="15" t="str">
        <f>+IF(AND(Таблица2[№п/п]&lt;&gt;"",Таблица2[ИНН]=""),1,"")</f>
        <v/>
      </c>
      <c r="AG82" s="15"/>
      <c r="AH82" s="15"/>
      <c r="AI82" s="15"/>
      <c r="AJ82" s="15"/>
      <c r="AK8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2" s="66" t="str">
        <f>+IF((Таблица2[@ в графе мэйл
1- true
0 - false]+Таблица2[. в графе мэйл
1- true
0 - false])&gt;0,Справочник!$E$17,"")</f>
        <v/>
      </c>
      <c r="AP8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2" s="6" t="str">
        <f ca="1">+IF(AND(Таблица2[Дата рождения]&lt;&gt;"",Таблица2[Дата рождения]&gt;Справочник!$I$4),Справочник!$E$14,"")</f>
        <v/>
      </c>
      <c r="AS8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(ОРНЗ)])&lt;&gt;11),Справочник!E90,"")</f>
        <v/>
      </c>
      <c r="AU82" s="6" t="str">
        <f>+IF(AND(Таблица2[ИНН]&lt;&gt;"",LEN(Таблица2[ИНН])&lt;&gt;12),Справочник!$E$8,"")</f>
        <v/>
      </c>
      <c r="AV8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2" s="96" t="str">
        <f>IFERROR(IF(AND(Таблица2[СНИЛС]="",_xlfn.NUMBERVALUE(Таблица2[СНИЛС])),Справочник!$E$11,""),Справочник!$E$11)</f>
        <v/>
      </c>
      <c r="AX82" s="6" t="str">
        <f>+IF(AND(Таблица2[СНИЛС]&lt;&gt;"",LEN(Таблица2[СНИЛС])&lt;&gt;11),Справочник!E99,"")</f>
        <v/>
      </c>
    </row>
    <row r="83" spans="1:50" x14ac:dyDescent="0.25">
      <c r="A83" s="92"/>
      <c r="B83" s="92"/>
      <c r="D83" s="75"/>
      <c r="E83" s="93"/>
      <c r="F83" s="75"/>
      <c r="G83" s="75"/>
      <c r="H83" s="75"/>
      <c r="I83" s="75"/>
      <c r="J83" s="78"/>
      <c r="K83" s="75"/>
      <c r="L83" s="75"/>
      <c r="M83" s="79"/>
      <c r="N83" s="91"/>
      <c r="O83" s="75"/>
      <c r="P83" s="75"/>
      <c r="Q83" s="91"/>
      <c r="S83" s="80"/>
      <c r="T8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3" s="15"/>
      <c r="Y83" s="15"/>
      <c r="Z83" s="15"/>
      <c r="AA83" s="15"/>
      <c r="AB83" s="15"/>
      <c r="AC83" s="15"/>
      <c r="AD83" s="15"/>
      <c r="AE83" s="15" t="str">
        <f>+IF(AND(Таблица2[№п/п]&lt;&gt;"",Таблица2[СНИЛС]=""),1,"")</f>
        <v/>
      </c>
      <c r="AF83" s="15" t="str">
        <f>+IF(AND(Таблица2[№п/п]&lt;&gt;"",Таблица2[ИНН]=""),1,"")</f>
        <v/>
      </c>
      <c r="AG83" s="15"/>
      <c r="AH83" s="15"/>
      <c r="AI83" s="15"/>
      <c r="AJ83" s="15"/>
      <c r="AK8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3" s="66" t="str">
        <f>+IF((Таблица2[@ в графе мэйл
1- true
0 - false]+Таблица2[. в графе мэйл
1- true
0 - false])&gt;0,Справочник!$E$17,"")</f>
        <v/>
      </c>
      <c r="AP8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3" s="6" t="str">
        <f ca="1">+IF(AND(Таблица2[Дата рождения]&lt;&gt;"",Таблица2[Дата рождения]&gt;Справочник!$I$4),Справочник!$E$14,"")</f>
        <v/>
      </c>
      <c r="AS8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(ОРНЗ)])&lt;&gt;11),Справочник!E91,"")</f>
        <v/>
      </c>
      <c r="AU83" s="6" t="str">
        <f>+IF(AND(Таблица2[ИНН]&lt;&gt;"",LEN(Таблица2[ИНН])&lt;&gt;12),Справочник!$E$8,"")</f>
        <v/>
      </c>
      <c r="AV8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3" s="96" t="str">
        <f>IFERROR(IF(AND(Таблица2[СНИЛС]="",_xlfn.NUMBERVALUE(Таблица2[СНИЛС])),Справочник!$E$11,""),Справочник!$E$11)</f>
        <v/>
      </c>
      <c r="AX83" s="6" t="str">
        <f>+IF(AND(Таблица2[СНИЛС]&lt;&gt;"",LEN(Таблица2[СНИЛС])&lt;&gt;11),Справочник!E100,"")</f>
        <v/>
      </c>
    </row>
    <row r="84" spans="1:50" x14ac:dyDescent="0.25">
      <c r="A84" s="92"/>
      <c r="B84" s="92"/>
      <c r="D84" s="75"/>
      <c r="E84" s="93"/>
      <c r="F84" s="75"/>
      <c r="G84" s="75"/>
      <c r="H84" s="75"/>
      <c r="I84" s="75"/>
      <c r="J84" s="78"/>
      <c r="K84" s="75"/>
      <c r="L84" s="75"/>
      <c r="M84" s="79"/>
      <c r="N84" s="91"/>
      <c r="O84" s="75"/>
      <c r="P84" s="75"/>
      <c r="Q84" s="91"/>
      <c r="S84" s="80"/>
      <c r="T8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4" s="15"/>
      <c r="Y84" s="15"/>
      <c r="Z84" s="15"/>
      <c r="AA84" s="15"/>
      <c r="AB84" s="15"/>
      <c r="AC84" s="15"/>
      <c r="AD84" s="15"/>
      <c r="AE84" s="15" t="str">
        <f>+IF(AND(Таблица2[№п/п]&lt;&gt;"",Таблица2[СНИЛС]=""),1,"")</f>
        <v/>
      </c>
      <c r="AF84" s="15" t="str">
        <f>+IF(AND(Таблица2[№п/п]&lt;&gt;"",Таблица2[ИНН]=""),1,"")</f>
        <v/>
      </c>
      <c r="AG84" s="15"/>
      <c r="AH84" s="15"/>
      <c r="AI84" s="15"/>
      <c r="AJ84" s="15"/>
      <c r="AK8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4" s="66" t="str">
        <f>+IF((Таблица2[@ в графе мэйл
1- true
0 - false]+Таблица2[. в графе мэйл
1- true
0 - false])&gt;0,Справочник!$E$17,"")</f>
        <v/>
      </c>
      <c r="AP8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4" s="6" t="str">
        <f ca="1">+IF(AND(Таблица2[Дата рождения]&lt;&gt;"",Таблица2[Дата рождения]&gt;Справочник!$I$4),Справочник!$E$14,"")</f>
        <v/>
      </c>
      <c r="AS8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(ОРНЗ)])&lt;&gt;11),Справочник!E92,"")</f>
        <v/>
      </c>
      <c r="AU84" s="6" t="str">
        <f>+IF(AND(Таблица2[ИНН]&lt;&gt;"",LEN(Таблица2[ИНН])&lt;&gt;12),Справочник!$E$8,"")</f>
        <v/>
      </c>
      <c r="AV8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4" s="96" t="str">
        <f>IFERROR(IF(AND(Таблица2[СНИЛС]="",_xlfn.NUMBERVALUE(Таблица2[СНИЛС])),Справочник!$E$11,""),Справочник!$E$11)</f>
        <v/>
      </c>
      <c r="AX84" s="6" t="str">
        <f>+IF(AND(Таблица2[СНИЛС]&lt;&gt;"",LEN(Таблица2[СНИЛС])&lt;&gt;11),Справочник!E101,"")</f>
        <v/>
      </c>
    </row>
    <row r="85" spans="1:50" x14ac:dyDescent="0.25">
      <c r="A85" s="92"/>
      <c r="B85" s="92"/>
      <c r="D85" s="75"/>
      <c r="E85" s="93"/>
      <c r="F85" s="75"/>
      <c r="G85" s="75"/>
      <c r="H85" s="75"/>
      <c r="I85" s="75"/>
      <c r="J85" s="78"/>
      <c r="K85" s="75"/>
      <c r="L85" s="75"/>
      <c r="M85" s="79"/>
      <c r="N85" s="91"/>
      <c r="O85" s="75"/>
      <c r="P85" s="75"/>
      <c r="Q85" s="91"/>
      <c r="S85" s="80"/>
      <c r="T8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5" s="15"/>
      <c r="Y85" s="15"/>
      <c r="Z85" s="15"/>
      <c r="AA85" s="15"/>
      <c r="AB85" s="15"/>
      <c r="AC85" s="15"/>
      <c r="AD85" s="15"/>
      <c r="AE85" s="15" t="str">
        <f>+IF(AND(Таблица2[№п/п]&lt;&gt;"",Таблица2[СНИЛС]=""),1,"")</f>
        <v/>
      </c>
      <c r="AF85" s="15" t="str">
        <f>+IF(AND(Таблица2[№п/п]&lt;&gt;"",Таблица2[ИНН]=""),1,"")</f>
        <v/>
      </c>
      <c r="AG85" s="15"/>
      <c r="AH85" s="15"/>
      <c r="AI85" s="15"/>
      <c r="AJ85" s="15"/>
      <c r="AK8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5" s="66" t="str">
        <f>+IF((Таблица2[@ в графе мэйл
1- true
0 - false]+Таблица2[. в графе мэйл
1- true
0 - false])&gt;0,Справочник!$E$17,"")</f>
        <v/>
      </c>
      <c r="AP8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5" s="6" t="str">
        <f ca="1">+IF(AND(Таблица2[Дата рождения]&lt;&gt;"",Таблица2[Дата рождения]&gt;Справочник!$I$4),Справочник!$E$14,"")</f>
        <v/>
      </c>
      <c r="AS8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(ОРНЗ)])&lt;&gt;11),Справочник!E93,"")</f>
        <v/>
      </c>
      <c r="AU85" s="6" t="str">
        <f>+IF(AND(Таблица2[ИНН]&lt;&gt;"",LEN(Таблица2[ИНН])&lt;&gt;12),Справочник!$E$8,"")</f>
        <v/>
      </c>
      <c r="AV8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5" s="96" t="str">
        <f>IFERROR(IF(AND(Таблица2[СНИЛС]="",_xlfn.NUMBERVALUE(Таблица2[СНИЛС])),Справочник!$E$11,""),Справочник!$E$11)</f>
        <v/>
      </c>
      <c r="AX85" s="6" t="str">
        <f>+IF(AND(Таблица2[СНИЛС]&lt;&gt;"",LEN(Таблица2[СНИЛС])&lt;&gt;11),Справочник!E102,"")</f>
        <v/>
      </c>
    </row>
    <row r="86" spans="1:50" x14ac:dyDescent="0.25">
      <c r="A86" s="92"/>
      <c r="B86" s="92"/>
      <c r="D86" s="75"/>
      <c r="E86" s="93"/>
      <c r="F86" s="75"/>
      <c r="G86" s="75"/>
      <c r="H86" s="75"/>
      <c r="I86" s="75"/>
      <c r="J86" s="78"/>
      <c r="K86" s="75"/>
      <c r="L86" s="75"/>
      <c r="M86" s="79"/>
      <c r="N86" s="91"/>
      <c r="O86" s="75"/>
      <c r="P86" s="75"/>
      <c r="Q86" s="91"/>
      <c r="S86" s="80"/>
      <c r="T8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6" s="15"/>
      <c r="Y86" s="15"/>
      <c r="Z86" s="15"/>
      <c r="AA86" s="15"/>
      <c r="AB86" s="15"/>
      <c r="AC86" s="15"/>
      <c r="AD86" s="15"/>
      <c r="AE86" s="15" t="str">
        <f>+IF(AND(Таблица2[№п/п]&lt;&gt;"",Таблица2[СНИЛС]=""),1,"")</f>
        <v/>
      </c>
      <c r="AF86" s="15" t="str">
        <f>+IF(AND(Таблица2[№п/п]&lt;&gt;"",Таблица2[ИНН]=""),1,"")</f>
        <v/>
      </c>
      <c r="AG86" s="15"/>
      <c r="AH86" s="15"/>
      <c r="AI86" s="15"/>
      <c r="AJ86" s="15"/>
      <c r="AK8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6" s="66" t="str">
        <f>+IF((Таблица2[@ в графе мэйл
1- true
0 - false]+Таблица2[. в графе мэйл
1- true
0 - false])&gt;0,Справочник!$E$17,"")</f>
        <v/>
      </c>
      <c r="AP8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6" s="6" t="str">
        <f ca="1">+IF(AND(Таблица2[Дата рождения]&lt;&gt;"",Таблица2[Дата рождения]&gt;Справочник!$I$4),Справочник!$E$14,"")</f>
        <v/>
      </c>
      <c r="AS8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(ОРНЗ)])&lt;&gt;11),Справочник!E94,"")</f>
        <v/>
      </c>
      <c r="AU86" s="6" t="str">
        <f>+IF(AND(Таблица2[ИНН]&lt;&gt;"",LEN(Таблица2[ИНН])&lt;&gt;12),Справочник!$E$8,"")</f>
        <v/>
      </c>
      <c r="AV8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6" s="96" t="str">
        <f>IFERROR(IF(AND(Таблица2[СНИЛС]="",_xlfn.NUMBERVALUE(Таблица2[СНИЛС])),Справочник!$E$11,""),Справочник!$E$11)</f>
        <v/>
      </c>
      <c r="AX86" s="6" t="str">
        <f>+IF(AND(Таблица2[СНИЛС]&lt;&gt;"",LEN(Таблица2[СНИЛС])&lt;&gt;11),Справочник!E103,"")</f>
        <v/>
      </c>
    </row>
    <row r="87" spans="1:50" x14ac:dyDescent="0.25">
      <c r="A87" s="92"/>
      <c r="B87" s="92"/>
      <c r="D87" s="75"/>
      <c r="E87" s="93"/>
      <c r="F87" s="75"/>
      <c r="G87" s="75"/>
      <c r="H87" s="75"/>
      <c r="I87" s="75"/>
      <c r="J87" s="78"/>
      <c r="K87" s="75"/>
      <c r="L87" s="75"/>
      <c r="M87" s="79"/>
      <c r="N87" s="91"/>
      <c r="O87" s="75"/>
      <c r="P87" s="75"/>
      <c r="Q87" s="91"/>
      <c r="S87" s="80"/>
      <c r="T8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7" s="15"/>
      <c r="Y87" s="15"/>
      <c r="Z87" s="15"/>
      <c r="AA87" s="15"/>
      <c r="AB87" s="15"/>
      <c r="AC87" s="15"/>
      <c r="AD87" s="15"/>
      <c r="AE87" s="15" t="str">
        <f>+IF(AND(Таблица2[№п/п]&lt;&gt;"",Таблица2[СНИЛС]=""),1,"")</f>
        <v/>
      </c>
      <c r="AF87" s="15" t="str">
        <f>+IF(AND(Таблица2[№п/п]&lt;&gt;"",Таблица2[ИНН]=""),1,"")</f>
        <v/>
      </c>
      <c r="AG87" s="15"/>
      <c r="AH87" s="15"/>
      <c r="AI87" s="15"/>
      <c r="AJ87" s="15"/>
      <c r="AK8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7" s="66" t="str">
        <f>+IF((Таблица2[@ в графе мэйл
1- true
0 - false]+Таблица2[. в графе мэйл
1- true
0 - false])&gt;0,Справочник!$E$17,"")</f>
        <v/>
      </c>
      <c r="AP8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7" s="6" t="str">
        <f ca="1">+IF(AND(Таблица2[Дата рождения]&lt;&gt;"",Таблица2[Дата рождения]&gt;Справочник!$I$4),Справочник!$E$14,"")</f>
        <v/>
      </c>
      <c r="AS8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(ОРНЗ)])&lt;&gt;11),Справочник!E95,"")</f>
        <v/>
      </c>
      <c r="AU87" s="6" t="str">
        <f>+IF(AND(Таблица2[ИНН]&lt;&gt;"",LEN(Таблица2[ИНН])&lt;&gt;12),Справочник!$E$8,"")</f>
        <v/>
      </c>
      <c r="AV8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7" s="96" t="str">
        <f>IFERROR(IF(AND(Таблица2[СНИЛС]="",_xlfn.NUMBERVALUE(Таблица2[СНИЛС])),Справочник!$E$11,""),Справочник!$E$11)</f>
        <v/>
      </c>
      <c r="AX87" s="6" t="str">
        <f>+IF(AND(Таблица2[СНИЛС]&lt;&gt;"",LEN(Таблица2[СНИЛС])&lt;&gt;11),Справочник!E104,"")</f>
        <v/>
      </c>
    </row>
    <row r="88" spans="1:50" x14ac:dyDescent="0.25">
      <c r="A88" s="92"/>
      <c r="B88" s="92"/>
      <c r="D88" s="75"/>
      <c r="E88" s="93"/>
      <c r="F88" s="75"/>
      <c r="G88" s="75"/>
      <c r="H88" s="75"/>
      <c r="I88" s="75"/>
      <c r="J88" s="78"/>
      <c r="K88" s="75"/>
      <c r="L88" s="75"/>
      <c r="M88" s="79"/>
      <c r="N88" s="91"/>
      <c r="O88" s="75"/>
      <c r="P88" s="75"/>
      <c r="Q88" s="91"/>
      <c r="S88" s="80"/>
      <c r="T8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8" s="15"/>
      <c r="Y88" s="15"/>
      <c r="Z88" s="15"/>
      <c r="AA88" s="15"/>
      <c r="AB88" s="15"/>
      <c r="AC88" s="15"/>
      <c r="AD88" s="15"/>
      <c r="AE88" s="15" t="str">
        <f>+IF(AND(Таблица2[№п/п]&lt;&gt;"",Таблица2[СНИЛС]=""),1,"")</f>
        <v/>
      </c>
      <c r="AF88" s="15" t="str">
        <f>+IF(AND(Таблица2[№п/п]&lt;&gt;"",Таблица2[ИНН]=""),1,"")</f>
        <v/>
      </c>
      <c r="AG88" s="15"/>
      <c r="AH88" s="15"/>
      <c r="AI88" s="15"/>
      <c r="AJ88" s="15"/>
      <c r="AK8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8" s="66" t="str">
        <f>+IF((Таблица2[@ в графе мэйл
1- true
0 - false]+Таблица2[. в графе мэйл
1- true
0 - false])&gt;0,Справочник!$E$17,"")</f>
        <v/>
      </c>
      <c r="AP8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8" s="6" t="str">
        <f ca="1">+IF(AND(Таблица2[Дата рождения]&lt;&gt;"",Таблица2[Дата рождения]&gt;Справочник!$I$4),Справочник!$E$14,"")</f>
        <v/>
      </c>
      <c r="AS8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(ОРНЗ)])&lt;&gt;11),Справочник!E96,"")</f>
        <v/>
      </c>
      <c r="AU88" s="6" t="str">
        <f>+IF(AND(Таблица2[ИНН]&lt;&gt;"",LEN(Таблица2[ИНН])&lt;&gt;12),Справочник!$E$8,"")</f>
        <v/>
      </c>
      <c r="AV8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8" s="96" t="str">
        <f>IFERROR(IF(AND(Таблица2[СНИЛС]="",_xlfn.NUMBERVALUE(Таблица2[СНИЛС])),Справочник!$E$11,""),Справочник!$E$11)</f>
        <v/>
      </c>
      <c r="AX88" s="6" t="str">
        <f>+IF(AND(Таблица2[СНИЛС]&lt;&gt;"",LEN(Таблица2[СНИЛС])&lt;&gt;11),Справочник!E105,"")</f>
        <v/>
      </c>
    </row>
    <row r="89" spans="1:50" x14ac:dyDescent="0.25">
      <c r="A89" s="92"/>
      <c r="B89" s="92"/>
      <c r="D89" s="75"/>
      <c r="E89" s="93"/>
      <c r="F89" s="75"/>
      <c r="G89" s="75"/>
      <c r="H89" s="75"/>
      <c r="I89" s="75"/>
      <c r="J89" s="78"/>
      <c r="K89" s="75"/>
      <c r="L89" s="75"/>
      <c r="M89" s="79"/>
      <c r="N89" s="91"/>
      <c r="O89" s="75"/>
      <c r="P89" s="75"/>
      <c r="Q89" s="91"/>
      <c r="S89" s="80"/>
      <c r="T8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8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8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8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89" s="15"/>
      <c r="Y89" s="15"/>
      <c r="Z89" s="15"/>
      <c r="AA89" s="15"/>
      <c r="AB89" s="15"/>
      <c r="AC89" s="15"/>
      <c r="AD89" s="15"/>
      <c r="AE89" s="15" t="str">
        <f>+IF(AND(Таблица2[№п/п]&lt;&gt;"",Таблица2[СНИЛС]=""),1,"")</f>
        <v/>
      </c>
      <c r="AF89" s="15" t="str">
        <f>+IF(AND(Таблица2[№п/п]&lt;&gt;"",Таблица2[ИНН]=""),1,"")</f>
        <v/>
      </c>
      <c r="AG89" s="15"/>
      <c r="AH89" s="15"/>
      <c r="AI89" s="15"/>
      <c r="AJ89" s="15"/>
      <c r="AK8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8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8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8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89" s="66" t="str">
        <f>+IF((Таблица2[@ в графе мэйл
1- true
0 - false]+Таблица2[. в графе мэйл
1- true
0 - false])&gt;0,Справочник!$E$17,"")</f>
        <v/>
      </c>
      <c r="AP8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8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89" s="6" t="str">
        <f ca="1">+IF(AND(Таблица2[Дата рождения]&lt;&gt;"",Таблица2[Дата рождения]&gt;Справочник!$I$4),Справочник!$E$14,"")</f>
        <v/>
      </c>
      <c r="AS8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8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(ОРНЗ)])&lt;&gt;11),Справочник!E97,"")</f>
        <v/>
      </c>
      <c r="AU89" s="6" t="str">
        <f>+IF(AND(Таблица2[ИНН]&lt;&gt;"",LEN(Таблица2[ИНН])&lt;&gt;12),Справочник!$E$8,"")</f>
        <v/>
      </c>
      <c r="AV8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89" s="96" t="str">
        <f>IFERROR(IF(AND(Таблица2[СНИЛС]="",_xlfn.NUMBERVALUE(Таблица2[СНИЛС])),Справочник!$E$11,""),Справочник!$E$11)</f>
        <v/>
      </c>
      <c r="AX89" s="6" t="str">
        <f>+IF(AND(Таблица2[СНИЛС]&lt;&gt;"",LEN(Таблица2[СНИЛС])&lt;&gt;11),Справочник!E106,"")</f>
        <v/>
      </c>
    </row>
    <row r="90" spans="1:50" x14ac:dyDescent="0.25">
      <c r="A90" s="92"/>
      <c r="B90" s="92"/>
      <c r="D90" s="75"/>
      <c r="E90" s="93"/>
      <c r="F90" s="75"/>
      <c r="G90" s="75"/>
      <c r="H90" s="75"/>
      <c r="I90" s="75"/>
      <c r="J90" s="78"/>
      <c r="K90" s="75"/>
      <c r="L90" s="75"/>
      <c r="M90" s="79"/>
      <c r="N90" s="91"/>
      <c r="O90" s="75"/>
      <c r="P90" s="75"/>
      <c r="Q90" s="91"/>
      <c r="S90" s="80"/>
      <c r="T9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0" s="15"/>
      <c r="Y90" s="15"/>
      <c r="Z90" s="15"/>
      <c r="AA90" s="15"/>
      <c r="AB90" s="15"/>
      <c r="AC90" s="15"/>
      <c r="AD90" s="15"/>
      <c r="AE90" s="15" t="str">
        <f>+IF(AND(Таблица2[№п/п]&lt;&gt;"",Таблица2[СНИЛС]=""),1,"")</f>
        <v/>
      </c>
      <c r="AF90" s="15" t="str">
        <f>+IF(AND(Таблица2[№п/п]&lt;&gt;"",Таблица2[ИНН]=""),1,"")</f>
        <v/>
      </c>
      <c r="AG90" s="15"/>
      <c r="AH90" s="15"/>
      <c r="AI90" s="15"/>
      <c r="AJ90" s="15"/>
      <c r="AK9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0" s="66" t="str">
        <f>+IF((Таблица2[@ в графе мэйл
1- true
0 - false]+Таблица2[. в графе мэйл
1- true
0 - false])&gt;0,Справочник!$E$17,"")</f>
        <v/>
      </c>
      <c r="AP9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0" s="6" t="str">
        <f ca="1">+IF(AND(Таблица2[Дата рождения]&lt;&gt;"",Таблица2[Дата рождения]&gt;Справочник!$I$4),Справочник!$E$14,"")</f>
        <v/>
      </c>
      <c r="AS9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(ОРНЗ)])&lt;&gt;11),Справочник!E98,"")</f>
        <v/>
      </c>
      <c r="AU90" s="6" t="str">
        <f>+IF(AND(Таблица2[ИНН]&lt;&gt;"",LEN(Таблица2[ИНН])&lt;&gt;12),Справочник!$E$8,"")</f>
        <v/>
      </c>
      <c r="AV9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0" s="96" t="str">
        <f>IFERROR(IF(AND(Таблица2[СНИЛС]="",_xlfn.NUMBERVALUE(Таблица2[СНИЛС])),Справочник!$E$11,""),Справочник!$E$11)</f>
        <v/>
      </c>
      <c r="AX90" s="6" t="str">
        <f>+IF(AND(Таблица2[СНИЛС]&lt;&gt;"",LEN(Таблица2[СНИЛС])&lt;&gt;11),Справочник!E107,"")</f>
        <v/>
      </c>
    </row>
    <row r="91" spans="1:50" x14ac:dyDescent="0.25">
      <c r="A91" s="92"/>
      <c r="B91" s="92"/>
      <c r="D91" s="75"/>
      <c r="E91" s="93"/>
      <c r="F91" s="75"/>
      <c r="G91" s="75"/>
      <c r="H91" s="75"/>
      <c r="I91" s="75"/>
      <c r="J91" s="78"/>
      <c r="K91" s="75"/>
      <c r="L91" s="75"/>
      <c r="M91" s="79"/>
      <c r="N91" s="91"/>
      <c r="O91" s="75"/>
      <c r="P91" s="75"/>
      <c r="Q91" s="91"/>
      <c r="S91" s="80"/>
      <c r="T9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1" s="15"/>
      <c r="Y91" s="15"/>
      <c r="Z91" s="15"/>
      <c r="AA91" s="15"/>
      <c r="AB91" s="15"/>
      <c r="AC91" s="15"/>
      <c r="AD91" s="15"/>
      <c r="AE91" s="15" t="str">
        <f>+IF(AND(Таблица2[№п/п]&lt;&gt;"",Таблица2[СНИЛС]=""),1,"")</f>
        <v/>
      </c>
      <c r="AF91" s="15" t="str">
        <f>+IF(AND(Таблица2[№п/п]&lt;&gt;"",Таблица2[ИНН]=""),1,"")</f>
        <v/>
      </c>
      <c r="AG91" s="15"/>
      <c r="AH91" s="15"/>
      <c r="AI91" s="15"/>
      <c r="AJ91" s="15"/>
      <c r="AK9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1" s="66" t="str">
        <f>+IF((Таблица2[@ в графе мэйл
1- true
0 - false]+Таблица2[. в графе мэйл
1- true
0 - false])&gt;0,Справочник!$E$17,"")</f>
        <v/>
      </c>
      <c r="AP9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1" s="6" t="str">
        <f ca="1">+IF(AND(Таблица2[Дата рождения]&lt;&gt;"",Таблица2[Дата рождения]&gt;Справочник!$I$4),Справочник!$E$14,"")</f>
        <v/>
      </c>
      <c r="AS9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(ОРНЗ)])&lt;&gt;11),Справочник!E99,"")</f>
        <v/>
      </c>
      <c r="AU91" s="6" t="str">
        <f>+IF(AND(Таблица2[ИНН]&lt;&gt;"",LEN(Таблица2[ИНН])&lt;&gt;12),Справочник!$E$8,"")</f>
        <v/>
      </c>
      <c r="AV9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1" s="96" t="str">
        <f>IFERROR(IF(AND(Таблица2[СНИЛС]="",_xlfn.NUMBERVALUE(Таблица2[СНИЛС])),Справочник!$E$11,""),Справочник!$E$11)</f>
        <v/>
      </c>
      <c r="AX91" s="6" t="str">
        <f>+IF(AND(Таблица2[СНИЛС]&lt;&gt;"",LEN(Таблица2[СНИЛС])&lt;&gt;11),Справочник!E108,"")</f>
        <v/>
      </c>
    </row>
    <row r="92" spans="1:50" x14ac:dyDescent="0.25">
      <c r="A92" s="92"/>
      <c r="B92" s="92"/>
      <c r="D92" s="75"/>
      <c r="E92" s="93"/>
      <c r="F92" s="75"/>
      <c r="G92" s="75"/>
      <c r="H92" s="75"/>
      <c r="I92" s="75"/>
      <c r="J92" s="78"/>
      <c r="K92" s="75"/>
      <c r="L92" s="75"/>
      <c r="M92" s="79"/>
      <c r="N92" s="91"/>
      <c r="O92" s="75"/>
      <c r="P92" s="75"/>
      <c r="Q92" s="91"/>
      <c r="S92" s="80"/>
      <c r="T9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2" s="15"/>
      <c r="Y92" s="15"/>
      <c r="Z92" s="15"/>
      <c r="AA92" s="15"/>
      <c r="AB92" s="15"/>
      <c r="AC92" s="15"/>
      <c r="AD92" s="15"/>
      <c r="AE92" s="15" t="str">
        <f>+IF(AND(Таблица2[№п/п]&lt;&gt;"",Таблица2[СНИЛС]=""),1,"")</f>
        <v/>
      </c>
      <c r="AF92" s="15" t="str">
        <f>+IF(AND(Таблица2[№п/п]&lt;&gt;"",Таблица2[ИНН]=""),1,"")</f>
        <v/>
      </c>
      <c r="AG92" s="15"/>
      <c r="AH92" s="15"/>
      <c r="AI92" s="15"/>
      <c r="AJ92" s="15"/>
      <c r="AK9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2" s="66" t="str">
        <f>+IF((Таблица2[@ в графе мэйл
1- true
0 - false]+Таблица2[. в графе мэйл
1- true
0 - false])&gt;0,Справочник!$E$17,"")</f>
        <v/>
      </c>
      <c r="AP9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2" s="6" t="str">
        <f ca="1">+IF(AND(Таблица2[Дата рождения]&lt;&gt;"",Таблица2[Дата рождения]&gt;Справочник!$I$4),Справочник!$E$14,"")</f>
        <v/>
      </c>
      <c r="AS9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(ОРНЗ)])&lt;&gt;11),Справочник!E100,"")</f>
        <v/>
      </c>
      <c r="AU92" s="6" t="str">
        <f>+IF(AND(Таблица2[ИНН]&lt;&gt;"",LEN(Таблица2[ИНН])&lt;&gt;12),Справочник!$E$8,"")</f>
        <v/>
      </c>
      <c r="AV9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2" s="96" t="str">
        <f>IFERROR(IF(AND(Таблица2[СНИЛС]="",_xlfn.NUMBERVALUE(Таблица2[СНИЛС])),Справочник!$E$11,""),Справочник!$E$11)</f>
        <v/>
      </c>
      <c r="AX92" s="6" t="str">
        <f>+IF(AND(Таблица2[СНИЛС]&lt;&gt;"",LEN(Таблица2[СНИЛС])&lt;&gt;11),Справочник!E109,"")</f>
        <v/>
      </c>
    </row>
    <row r="93" spans="1:50" x14ac:dyDescent="0.25">
      <c r="A93" s="92"/>
      <c r="B93" s="92"/>
      <c r="D93" s="75"/>
      <c r="E93" s="93"/>
      <c r="F93" s="75"/>
      <c r="G93" s="75"/>
      <c r="H93" s="75"/>
      <c r="I93" s="75"/>
      <c r="J93" s="78"/>
      <c r="K93" s="75"/>
      <c r="L93" s="75"/>
      <c r="M93" s="79"/>
      <c r="N93" s="91"/>
      <c r="O93" s="75"/>
      <c r="P93" s="75"/>
      <c r="Q93" s="91"/>
      <c r="S93" s="80"/>
      <c r="T9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3" s="15"/>
      <c r="Y93" s="15"/>
      <c r="Z93" s="15"/>
      <c r="AA93" s="15"/>
      <c r="AB93" s="15"/>
      <c r="AC93" s="15"/>
      <c r="AD93" s="15"/>
      <c r="AE93" s="15" t="str">
        <f>+IF(AND(Таблица2[№п/п]&lt;&gt;"",Таблица2[СНИЛС]=""),1,"")</f>
        <v/>
      </c>
      <c r="AF93" s="15" t="str">
        <f>+IF(AND(Таблица2[№п/п]&lt;&gt;"",Таблица2[ИНН]=""),1,"")</f>
        <v/>
      </c>
      <c r="AG93" s="15"/>
      <c r="AH93" s="15"/>
      <c r="AI93" s="15"/>
      <c r="AJ93" s="15"/>
      <c r="AK9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3" s="66" t="str">
        <f>+IF((Таблица2[@ в графе мэйл
1- true
0 - false]+Таблица2[. в графе мэйл
1- true
0 - false])&gt;0,Справочник!$E$17,"")</f>
        <v/>
      </c>
      <c r="AP9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3" s="6" t="str">
        <f ca="1">+IF(AND(Таблица2[Дата рождения]&lt;&gt;"",Таблица2[Дата рождения]&gt;Справочник!$I$4),Справочник!$E$14,"")</f>
        <v/>
      </c>
      <c r="AS9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(ОРНЗ)])&lt;&gt;11),Справочник!E101,"")</f>
        <v/>
      </c>
      <c r="AU93" s="6" t="str">
        <f>+IF(AND(Таблица2[ИНН]&lt;&gt;"",LEN(Таблица2[ИНН])&lt;&gt;12),Справочник!$E$8,"")</f>
        <v/>
      </c>
      <c r="AV9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3" s="96" t="str">
        <f>IFERROR(IF(AND(Таблица2[СНИЛС]="",_xlfn.NUMBERVALUE(Таблица2[СНИЛС])),Справочник!$E$11,""),Справочник!$E$11)</f>
        <v/>
      </c>
      <c r="AX93" s="6" t="str">
        <f>+IF(AND(Таблица2[СНИЛС]&lt;&gt;"",LEN(Таблица2[СНИЛС])&lt;&gt;11),Справочник!E110,"")</f>
        <v/>
      </c>
    </row>
    <row r="94" spans="1:50" x14ac:dyDescent="0.25">
      <c r="A94" s="92"/>
      <c r="B94" s="92"/>
      <c r="D94" s="75"/>
      <c r="E94" s="93"/>
      <c r="F94" s="75"/>
      <c r="G94" s="75"/>
      <c r="H94" s="75"/>
      <c r="I94" s="75"/>
      <c r="J94" s="78"/>
      <c r="K94" s="75"/>
      <c r="L94" s="75"/>
      <c r="M94" s="79"/>
      <c r="N94" s="91"/>
      <c r="O94" s="75"/>
      <c r="P94" s="75"/>
      <c r="Q94" s="91"/>
      <c r="S94" s="80"/>
      <c r="T9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4" s="15"/>
      <c r="Y94" s="15"/>
      <c r="Z94" s="15"/>
      <c r="AA94" s="15"/>
      <c r="AB94" s="15"/>
      <c r="AC94" s="15"/>
      <c r="AD94" s="15"/>
      <c r="AE94" s="15" t="str">
        <f>+IF(AND(Таблица2[№п/п]&lt;&gt;"",Таблица2[СНИЛС]=""),1,"")</f>
        <v/>
      </c>
      <c r="AF94" s="15" t="str">
        <f>+IF(AND(Таблица2[№п/п]&lt;&gt;"",Таблица2[ИНН]=""),1,"")</f>
        <v/>
      </c>
      <c r="AG94" s="15"/>
      <c r="AH94" s="15"/>
      <c r="AI94" s="15"/>
      <c r="AJ94" s="15"/>
      <c r="AK9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4" s="66" t="str">
        <f>+IF((Таблица2[@ в графе мэйл
1- true
0 - false]+Таблица2[. в графе мэйл
1- true
0 - false])&gt;0,Справочник!$E$17,"")</f>
        <v/>
      </c>
      <c r="AP9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4" s="6" t="str">
        <f ca="1">+IF(AND(Таблица2[Дата рождения]&lt;&gt;"",Таблица2[Дата рождения]&gt;Справочник!$I$4),Справочник!$E$14,"")</f>
        <v/>
      </c>
      <c r="AS9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(ОРНЗ)])&lt;&gt;11),Справочник!E102,"")</f>
        <v/>
      </c>
      <c r="AU94" s="6" t="str">
        <f>+IF(AND(Таблица2[ИНН]&lt;&gt;"",LEN(Таблица2[ИНН])&lt;&gt;12),Справочник!$E$8,"")</f>
        <v/>
      </c>
      <c r="AV9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4" s="96" t="str">
        <f>IFERROR(IF(AND(Таблица2[СНИЛС]="",_xlfn.NUMBERVALUE(Таблица2[СНИЛС])),Справочник!$E$11,""),Справочник!$E$11)</f>
        <v/>
      </c>
      <c r="AX94" s="6" t="str">
        <f>+IF(AND(Таблица2[СНИЛС]&lt;&gt;"",LEN(Таблица2[СНИЛС])&lt;&gt;11),Справочник!E111,"")</f>
        <v/>
      </c>
    </row>
    <row r="95" spans="1:50" x14ac:dyDescent="0.25">
      <c r="A95" s="92"/>
      <c r="B95" s="92"/>
      <c r="D95" s="75"/>
      <c r="E95" s="93"/>
      <c r="F95" s="75"/>
      <c r="G95" s="75"/>
      <c r="H95" s="75"/>
      <c r="I95" s="75"/>
      <c r="J95" s="78"/>
      <c r="K95" s="75"/>
      <c r="L95" s="75"/>
      <c r="M95" s="79"/>
      <c r="N95" s="91"/>
      <c r="O95" s="75"/>
      <c r="P95" s="75"/>
      <c r="Q95" s="91"/>
      <c r="S95" s="80"/>
      <c r="T9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5" s="15"/>
      <c r="Y95" s="15"/>
      <c r="Z95" s="15"/>
      <c r="AA95" s="15"/>
      <c r="AB95" s="15"/>
      <c r="AC95" s="15"/>
      <c r="AD95" s="15"/>
      <c r="AE95" s="15" t="str">
        <f>+IF(AND(Таблица2[№п/п]&lt;&gt;"",Таблица2[СНИЛС]=""),1,"")</f>
        <v/>
      </c>
      <c r="AF95" s="15" t="str">
        <f>+IF(AND(Таблица2[№п/п]&lt;&gt;"",Таблица2[ИНН]=""),1,"")</f>
        <v/>
      </c>
      <c r="AG95" s="15"/>
      <c r="AH95" s="15"/>
      <c r="AI95" s="15"/>
      <c r="AJ95" s="15"/>
      <c r="AK9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5" s="66" t="str">
        <f>+IF((Таблица2[@ в графе мэйл
1- true
0 - false]+Таблица2[. в графе мэйл
1- true
0 - false])&gt;0,Справочник!$E$17,"")</f>
        <v/>
      </c>
      <c r="AP9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5" s="6" t="str">
        <f ca="1">+IF(AND(Таблица2[Дата рождения]&lt;&gt;"",Таблица2[Дата рождения]&gt;Справочник!$I$4),Справочник!$E$14,"")</f>
        <v/>
      </c>
      <c r="AS9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(ОРНЗ)])&lt;&gt;11),Справочник!E103,"")</f>
        <v/>
      </c>
      <c r="AU95" s="6" t="str">
        <f>+IF(AND(Таблица2[ИНН]&lt;&gt;"",LEN(Таблица2[ИНН])&lt;&gt;12),Справочник!$E$8,"")</f>
        <v/>
      </c>
      <c r="AV9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5" s="96" t="str">
        <f>IFERROR(IF(AND(Таблица2[СНИЛС]="",_xlfn.NUMBERVALUE(Таблица2[СНИЛС])),Справочник!$E$11,""),Справочник!$E$11)</f>
        <v/>
      </c>
      <c r="AX95" s="6" t="str">
        <f>+IF(AND(Таблица2[СНИЛС]&lt;&gt;"",LEN(Таблица2[СНИЛС])&lt;&gt;11),Справочник!E112,"")</f>
        <v/>
      </c>
    </row>
    <row r="96" spans="1:50" x14ac:dyDescent="0.25">
      <c r="A96" s="92"/>
      <c r="B96" s="92"/>
      <c r="D96" s="75"/>
      <c r="E96" s="93"/>
      <c r="F96" s="75"/>
      <c r="G96" s="75"/>
      <c r="H96" s="75"/>
      <c r="I96" s="75"/>
      <c r="J96" s="78"/>
      <c r="K96" s="75"/>
      <c r="L96" s="75"/>
      <c r="M96" s="79"/>
      <c r="N96" s="91"/>
      <c r="O96" s="75"/>
      <c r="P96" s="75"/>
      <c r="Q96" s="91"/>
      <c r="S96" s="80"/>
      <c r="T9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6" s="15"/>
      <c r="Y96" s="15"/>
      <c r="Z96" s="15"/>
      <c r="AA96" s="15"/>
      <c r="AB96" s="15"/>
      <c r="AC96" s="15"/>
      <c r="AD96" s="15"/>
      <c r="AE96" s="15" t="str">
        <f>+IF(AND(Таблица2[№п/п]&lt;&gt;"",Таблица2[СНИЛС]=""),1,"")</f>
        <v/>
      </c>
      <c r="AF96" s="15" t="str">
        <f>+IF(AND(Таблица2[№п/п]&lt;&gt;"",Таблица2[ИНН]=""),1,"")</f>
        <v/>
      </c>
      <c r="AG96" s="15"/>
      <c r="AH96" s="15"/>
      <c r="AI96" s="15"/>
      <c r="AJ96" s="15"/>
      <c r="AK9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6" s="66" t="str">
        <f>+IF((Таблица2[@ в графе мэйл
1- true
0 - false]+Таблица2[. в графе мэйл
1- true
0 - false])&gt;0,Справочник!$E$17,"")</f>
        <v/>
      </c>
      <c r="AP9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6" s="6" t="str">
        <f ca="1">+IF(AND(Таблица2[Дата рождения]&lt;&gt;"",Таблица2[Дата рождения]&gt;Справочник!$I$4),Справочник!$E$14,"")</f>
        <v/>
      </c>
      <c r="AS9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(ОРНЗ)])&lt;&gt;11),Справочник!E104,"")</f>
        <v/>
      </c>
      <c r="AU96" s="6" t="str">
        <f>+IF(AND(Таблица2[ИНН]&lt;&gt;"",LEN(Таблица2[ИНН])&lt;&gt;12),Справочник!$E$8,"")</f>
        <v/>
      </c>
      <c r="AV9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6" s="96" t="str">
        <f>IFERROR(IF(AND(Таблица2[СНИЛС]="",_xlfn.NUMBERVALUE(Таблица2[СНИЛС])),Справочник!$E$11,""),Справочник!$E$11)</f>
        <v/>
      </c>
      <c r="AX96" s="6" t="str">
        <f>+IF(AND(Таблица2[СНИЛС]&lt;&gt;"",LEN(Таблица2[СНИЛС])&lt;&gt;11),Справочник!E113,"")</f>
        <v/>
      </c>
    </row>
    <row r="97" spans="1:50" x14ac:dyDescent="0.25">
      <c r="A97" s="92"/>
      <c r="B97" s="92"/>
      <c r="D97" s="75"/>
      <c r="E97" s="93"/>
      <c r="F97" s="75"/>
      <c r="G97" s="75"/>
      <c r="H97" s="75"/>
      <c r="I97" s="75"/>
      <c r="J97" s="78"/>
      <c r="K97" s="75"/>
      <c r="L97" s="75"/>
      <c r="M97" s="79"/>
      <c r="N97" s="91"/>
      <c r="O97" s="75"/>
      <c r="P97" s="75"/>
      <c r="Q97" s="91"/>
      <c r="S97" s="80"/>
      <c r="T9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7" s="15"/>
      <c r="Y97" s="15"/>
      <c r="Z97" s="15"/>
      <c r="AA97" s="15"/>
      <c r="AB97" s="15"/>
      <c r="AC97" s="15"/>
      <c r="AD97" s="15"/>
      <c r="AE97" s="15" t="str">
        <f>+IF(AND(Таблица2[№п/п]&lt;&gt;"",Таблица2[СНИЛС]=""),1,"")</f>
        <v/>
      </c>
      <c r="AF97" s="15" t="str">
        <f>+IF(AND(Таблица2[№п/п]&lt;&gt;"",Таблица2[ИНН]=""),1,"")</f>
        <v/>
      </c>
      <c r="AG97" s="15"/>
      <c r="AH97" s="15"/>
      <c r="AI97" s="15"/>
      <c r="AJ97" s="15"/>
      <c r="AK9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7" s="66" t="str">
        <f>+IF((Таблица2[@ в графе мэйл
1- true
0 - false]+Таблица2[. в графе мэйл
1- true
0 - false])&gt;0,Справочник!$E$17,"")</f>
        <v/>
      </c>
      <c r="AP9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7" s="6" t="str">
        <f ca="1">+IF(AND(Таблица2[Дата рождения]&lt;&gt;"",Таблица2[Дата рождения]&gt;Справочник!$I$4),Справочник!$E$14,"")</f>
        <v/>
      </c>
      <c r="AS9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(ОРНЗ)])&lt;&gt;11),Справочник!E105,"")</f>
        <v/>
      </c>
      <c r="AU97" s="6" t="str">
        <f>+IF(AND(Таблица2[ИНН]&lt;&gt;"",LEN(Таблица2[ИНН])&lt;&gt;12),Справочник!$E$8,"")</f>
        <v/>
      </c>
      <c r="AV9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7" s="96" t="str">
        <f>IFERROR(IF(AND(Таблица2[СНИЛС]="",_xlfn.NUMBERVALUE(Таблица2[СНИЛС])),Справочник!$E$11,""),Справочник!$E$11)</f>
        <v/>
      </c>
      <c r="AX97" s="6" t="str">
        <f>+IF(AND(Таблица2[СНИЛС]&lt;&gt;"",LEN(Таблица2[СНИЛС])&lt;&gt;11),Справочник!E114,"")</f>
        <v/>
      </c>
    </row>
    <row r="98" spans="1:50" x14ac:dyDescent="0.25">
      <c r="A98" s="92"/>
      <c r="B98" s="92"/>
      <c r="D98" s="75"/>
      <c r="E98" s="93"/>
      <c r="F98" s="75"/>
      <c r="G98" s="75"/>
      <c r="H98" s="75"/>
      <c r="I98" s="75"/>
      <c r="J98" s="78"/>
      <c r="K98" s="75"/>
      <c r="L98" s="75"/>
      <c r="M98" s="79"/>
      <c r="N98" s="91"/>
      <c r="O98" s="75"/>
      <c r="P98" s="75"/>
      <c r="Q98" s="91"/>
      <c r="S98" s="80"/>
      <c r="T9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8" s="15"/>
      <c r="Y98" s="15"/>
      <c r="Z98" s="15"/>
      <c r="AA98" s="15"/>
      <c r="AB98" s="15"/>
      <c r="AC98" s="15"/>
      <c r="AD98" s="15"/>
      <c r="AE98" s="15" t="str">
        <f>+IF(AND(Таблица2[№п/п]&lt;&gt;"",Таблица2[СНИЛС]=""),1,"")</f>
        <v/>
      </c>
      <c r="AF98" s="15" t="str">
        <f>+IF(AND(Таблица2[№п/п]&lt;&gt;"",Таблица2[ИНН]=""),1,"")</f>
        <v/>
      </c>
      <c r="AG98" s="15"/>
      <c r="AH98" s="15"/>
      <c r="AI98" s="15"/>
      <c r="AJ98" s="15"/>
      <c r="AK9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8" s="66" t="str">
        <f>+IF((Таблица2[@ в графе мэйл
1- true
0 - false]+Таблица2[. в графе мэйл
1- true
0 - false])&gt;0,Справочник!$E$17,"")</f>
        <v/>
      </c>
      <c r="AP9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8" s="6" t="str">
        <f ca="1">+IF(AND(Таблица2[Дата рождения]&lt;&gt;"",Таблица2[Дата рождения]&gt;Справочник!$I$4),Справочник!$E$14,"")</f>
        <v/>
      </c>
      <c r="AS9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(ОРНЗ)])&lt;&gt;11),Справочник!E106,"")</f>
        <v/>
      </c>
      <c r="AU98" s="6" t="str">
        <f>+IF(AND(Таблица2[ИНН]&lt;&gt;"",LEN(Таблица2[ИНН])&lt;&gt;12),Справочник!$E$8,"")</f>
        <v/>
      </c>
      <c r="AV9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8" s="96" t="str">
        <f>IFERROR(IF(AND(Таблица2[СНИЛС]="",_xlfn.NUMBERVALUE(Таблица2[СНИЛС])),Справочник!$E$11,""),Справочник!$E$11)</f>
        <v/>
      </c>
      <c r="AX98" s="6" t="str">
        <f>+IF(AND(Таблица2[СНИЛС]&lt;&gt;"",LEN(Таблица2[СНИЛС])&lt;&gt;11),Справочник!E115,"")</f>
        <v/>
      </c>
    </row>
    <row r="99" spans="1:50" x14ac:dyDescent="0.25">
      <c r="A99" s="92"/>
      <c r="B99" s="92"/>
      <c r="D99" s="75"/>
      <c r="E99" s="93"/>
      <c r="F99" s="75"/>
      <c r="G99" s="75"/>
      <c r="H99" s="75"/>
      <c r="I99" s="75"/>
      <c r="J99" s="78"/>
      <c r="K99" s="75"/>
      <c r="L99" s="75"/>
      <c r="M99" s="79"/>
      <c r="N99" s="91"/>
      <c r="O99" s="75"/>
      <c r="P99" s="75"/>
      <c r="Q99" s="91"/>
      <c r="S99" s="80"/>
      <c r="T9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9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9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9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99" s="15"/>
      <c r="Y99" s="15"/>
      <c r="Z99" s="15"/>
      <c r="AA99" s="15"/>
      <c r="AB99" s="15"/>
      <c r="AC99" s="15"/>
      <c r="AD99" s="15"/>
      <c r="AE99" s="15" t="str">
        <f>+IF(AND(Таблица2[№п/п]&lt;&gt;"",Таблица2[СНИЛС]=""),1,"")</f>
        <v/>
      </c>
      <c r="AF99" s="15" t="str">
        <f>+IF(AND(Таблица2[№п/п]&lt;&gt;"",Таблица2[ИНН]=""),1,"")</f>
        <v/>
      </c>
      <c r="AG99" s="15"/>
      <c r="AH99" s="15"/>
      <c r="AI99" s="15"/>
      <c r="AJ99" s="15"/>
      <c r="AK9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9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9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9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99" s="66" t="str">
        <f>+IF((Таблица2[@ в графе мэйл
1- true
0 - false]+Таблица2[. в графе мэйл
1- true
0 - false])&gt;0,Справочник!$E$17,"")</f>
        <v/>
      </c>
      <c r="AP9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9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99" s="6" t="str">
        <f ca="1">+IF(AND(Таблица2[Дата рождения]&lt;&gt;"",Таблица2[Дата рождения]&gt;Справочник!$I$4),Справочник!$E$14,"")</f>
        <v/>
      </c>
      <c r="AS9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9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(ОРНЗ)])&lt;&gt;11),Справочник!E107,"")</f>
        <v/>
      </c>
      <c r="AU99" s="6" t="str">
        <f>+IF(AND(Таблица2[ИНН]&lt;&gt;"",LEN(Таблица2[ИНН])&lt;&gt;12),Справочник!$E$8,"")</f>
        <v/>
      </c>
      <c r="AV9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99" s="96" t="str">
        <f>IFERROR(IF(AND(Таблица2[СНИЛС]="",_xlfn.NUMBERVALUE(Таблица2[СНИЛС])),Справочник!$E$11,""),Справочник!$E$11)</f>
        <v/>
      </c>
      <c r="AX99" s="6" t="str">
        <f>+IF(AND(Таблица2[СНИЛС]&lt;&gt;"",LEN(Таблица2[СНИЛС])&lt;&gt;11),Справочник!E116,"")</f>
        <v/>
      </c>
    </row>
    <row r="100" spans="1:50" x14ac:dyDescent="0.25">
      <c r="A100" s="92"/>
      <c r="B100" s="92"/>
      <c r="D100" s="75"/>
      <c r="E100" s="93"/>
      <c r="F100" s="75"/>
      <c r="G100" s="75"/>
      <c r="H100" s="75"/>
      <c r="I100" s="75"/>
      <c r="J100" s="78"/>
      <c r="K100" s="75"/>
      <c r="L100" s="75"/>
      <c r="M100" s="79"/>
      <c r="N100" s="91"/>
      <c r="O100" s="75"/>
      <c r="P100" s="75"/>
      <c r="Q100" s="91"/>
      <c r="S100" s="80"/>
      <c r="T10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0" s="15"/>
      <c r="Y100" s="15"/>
      <c r="Z100" s="15"/>
      <c r="AA100" s="15"/>
      <c r="AB100" s="15"/>
      <c r="AC100" s="15"/>
      <c r="AD100" s="15"/>
      <c r="AE100" s="15" t="str">
        <f>+IF(AND(Таблица2[№п/п]&lt;&gt;"",Таблица2[СНИЛС]=""),1,"")</f>
        <v/>
      </c>
      <c r="AF100" s="15" t="str">
        <f>+IF(AND(Таблица2[№п/п]&lt;&gt;"",Таблица2[ИНН]=""),1,"")</f>
        <v/>
      </c>
      <c r="AG100" s="15"/>
      <c r="AH100" s="15"/>
      <c r="AI100" s="15"/>
      <c r="AJ100" s="15"/>
      <c r="AK10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0" s="66" t="str">
        <f>+IF((Таблица2[@ в графе мэйл
1- true
0 - false]+Таблица2[. в графе мэйл
1- true
0 - false])&gt;0,Справочник!$E$17,"")</f>
        <v/>
      </c>
      <c r="AP10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0" s="6" t="str">
        <f ca="1">+IF(AND(Таблица2[Дата рождения]&lt;&gt;"",Таблица2[Дата рождения]&gt;Справочник!$I$4),Справочник!$E$14,"")</f>
        <v/>
      </c>
      <c r="AS10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(ОРНЗ)])&lt;&gt;11),Справочник!E108,"")</f>
        <v/>
      </c>
      <c r="AU100" s="6" t="str">
        <f>+IF(AND(Таблица2[ИНН]&lt;&gt;"",LEN(Таблица2[ИНН])&lt;&gt;12),Справочник!$E$8,"")</f>
        <v/>
      </c>
      <c r="AV10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0" s="96" t="str">
        <f>IFERROR(IF(AND(Таблица2[СНИЛС]="",_xlfn.NUMBERVALUE(Таблица2[СНИЛС])),Справочник!$E$11,""),Справочник!$E$11)</f>
        <v/>
      </c>
      <c r="AX100" s="6" t="str">
        <f>+IF(AND(Таблица2[СНИЛС]&lt;&gt;"",LEN(Таблица2[СНИЛС])&lt;&gt;11),Справочник!E117,"")</f>
        <v/>
      </c>
    </row>
    <row r="101" spans="1:50" x14ac:dyDescent="0.25">
      <c r="A101" s="92"/>
      <c r="B101" s="92"/>
      <c r="D101" s="75"/>
      <c r="E101" s="93"/>
      <c r="F101" s="75"/>
      <c r="G101" s="75"/>
      <c r="H101" s="75"/>
      <c r="I101" s="75"/>
      <c r="J101" s="78"/>
      <c r="K101" s="75"/>
      <c r="L101" s="75"/>
      <c r="M101" s="79"/>
      <c r="N101" s="91"/>
      <c r="O101" s="75"/>
      <c r="P101" s="75"/>
      <c r="Q101" s="91"/>
      <c r="S101" s="80"/>
      <c r="T10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1" s="15"/>
      <c r="Y101" s="15"/>
      <c r="Z101" s="15"/>
      <c r="AA101" s="15"/>
      <c r="AB101" s="15"/>
      <c r="AC101" s="15"/>
      <c r="AD101" s="15"/>
      <c r="AE101" s="15" t="str">
        <f>+IF(AND(Таблица2[№п/п]&lt;&gt;"",Таблица2[СНИЛС]=""),1,"")</f>
        <v/>
      </c>
      <c r="AF101" s="15" t="str">
        <f>+IF(AND(Таблица2[№п/п]&lt;&gt;"",Таблица2[ИНН]=""),1,"")</f>
        <v/>
      </c>
      <c r="AG101" s="15"/>
      <c r="AH101" s="15"/>
      <c r="AI101" s="15"/>
      <c r="AJ101" s="15"/>
      <c r="AK10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1" s="66" t="str">
        <f>+IF((Таблица2[@ в графе мэйл
1- true
0 - false]+Таблица2[. в графе мэйл
1- true
0 - false])&gt;0,Справочник!$E$17,"")</f>
        <v/>
      </c>
      <c r="AP10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1" s="6" t="str">
        <f ca="1">+IF(AND(Таблица2[Дата рождения]&lt;&gt;"",Таблица2[Дата рождения]&gt;Справочник!$I$4),Справочник!$E$14,"")</f>
        <v/>
      </c>
      <c r="AS10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(ОРНЗ)])&lt;&gt;11),Справочник!E109,"")</f>
        <v/>
      </c>
      <c r="AU101" s="6" t="str">
        <f>+IF(AND(Таблица2[ИНН]&lt;&gt;"",LEN(Таблица2[ИНН])&lt;&gt;12),Справочник!$E$8,"")</f>
        <v/>
      </c>
      <c r="AV10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1" s="96" t="str">
        <f>IFERROR(IF(AND(Таблица2[СНИЛС]="",_xlfn.NUMBERVALUE(Таблица2[СНИЛС])),Справочник!$E$11,""),Справочник!$E$11)</f>
        <v/>
      </c>
      <c r="AX101" s="6" t="str">
        <f>+IF(AND(Таблица2[СНИЛС]&lt;&gt;"",LEN(Таблица2[СНИЛС])&lt;&gt;11),Справочник!E118,"")</f>
        <v/>
      </c>
    </row>
    <row r="102" spans="1:50" x14ac:dyDescent="0.25">
      <c r="A102" s="92"/>
      <c r="B102" s="92"/>
      <c r="D102" s="75"/>
      <c r="E102" s="93"/>
      <c r="F102" s="75"/>
      <c r="G102" s="75"/>
      <c r="H102" s="75"/>
      <c r="I102" s="75"/>
      <c r="J102" s="78"/>
      <c r="K102" s="75"/>
      <c r="L102" s="75"/>
      <c r="M102" s="79"/>
      <c r="N102" s="91"/>
      <c r="O102" s="75"/>
      <c r="P102" s="75"/>
      <c r="Q102" s="91"/>
      <c r="S102" s="80"/>
      <c r="T10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2" s="15"/>
      <c r="Y102" s="15"/>
      <c r="Z102" s="15"/>
      <c r="AA102" s="15"/>
      <c r="AB102" s="15"/>
      <c r="AC102" s="15"/>
      <c r="AD102" s="15"/>
      <c r="AE102" s="15" t="str">
        <f>+IF(AND(Таблица2[№п/п]&lt;&gt;"",Таблица2[СНИЛС]=""),1,"")</f>
        <v/>
      </c>
      <c r="AF102" s="15" t="str">
        <f>+IF(AND(Таблица2[№п/п]&lt;&gt;"",Таблица2[ИНН]=""),1,"")</f>
        <v/>
      </c>
      <c r="AG102" s="15"/>
      <c r="AH102" s="15"/>
      <c r="AI102" s="15"/>
      <c r="AJ102" s="15"/>
      <c r="AK10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2" s="66" t="str">
        <f>+IF((Таблица2[@ в графе мэйл
1- true
0 - false]+Таблица2[. в графе мэйл
1- true
0 - false])&gt;0,Справочник!$E$17,"")</f>
        <v/>
      </c>
      <c r="AP10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2" s="6" t="str">
        <f ca="1">+IF(AND(Таблица2[Дата рождения]&lt;&gt;"",Таблица2[Дата рождения]&gt;Справочник!$I$4),Справочник!$E$14,"")</f>
        <v/>
      </c>
      <c r="AS10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(ОРНЗ)])&lt;&gt;11),Справочник!E110,"")</f>
        <v/>
      </c>
      <c r="AU102" s="6" t="str">
        <f>+IF(AND(Таблица2[ИНН]&lt;&gt;"",LEN(Таблица2[ИНН])&lt;&gt;12),Справочник!$E$8,"")</f>
        <v/>
      </c>
      <c r="AV10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2" s="96" t="str">
        <f>IFERROR(IF(AND(Таблица2[СНИЛС]="",_xlfn.NUMBERVALUE(Таблица2[СНИЛС])),Справочник!$E$11,""),Справочник!$E$11)</f>
        <v/>
      </c>
      <c r="AX102" s="6" t="str">
        <f>+IF(AND(Таблица2[СНИЛС]&lt;&gt;"",LEN(Таблица2[СНИЛС])&lt;&gt;11),Справочник!E119,"")</f>
        <v/>
      </c>
    </row>
    <row r="103" spans="1:50" x14ac:dyDescent="0.25">
      <c r="A103" s="92"/>
      <c r="B103" s="92"/>
      <c r="D103" s="75"/>
      <c r="E103" s="93"/>
      <c r="F103" s="75"/>
      <c r="G103" s="75"/>
      <c r="H103" s="75"/>
      <c r="I103" s="75"/>
      <c r="J103" s="78"/>
      <c r="K103" s="75"/>
      <c r="L103" s="75"/>
      <c r="M103" s="79"/>
      <c r="N103" s="91"/>
      <c r="O103" s="75"/>
      <c r="P103" s="75"/>
      <c r="Q103" s="91"/>
      <c r="S103" s="80"/>
      <c r="T10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3" s="15"/>
      <c r="Y103" s="15"/>
      <c r="Z103" s="15"/>
      <c r="AA103" s="15"/>
      <c r="AB103" s="15"/>
      <c r="AC103" s="15"/>
      <c r="AD103" s="15"/>
      <c r="AE103" s="15" t="str">
        <f>+IF(AND(Таблица2[№п/п]&lt;&gt;"",Таблица2[СНИЛС]=""),1,"")</f>
        <v/>
      </c>
      <c r="AF103" s="15" t="str">
        <f>+IF(AND(Таблица2[№п/п]&lt;&gt;"",Таблица2[ИНН]=""),1,"")</f>
        <v/>
      </c>
      <c r="AG103" s="15"/>
      <c r="AH103" s="15"/>
      <c r="AI103" s="15"/>
      <c r="AJ103" s="15"/>
      <c r="AK10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3" s="66" t="str">
        <f>+IF((Таблица2[@ в графе мэйл
1- true
0 - false]+Таблица2[. в графе мэйл
1- true
0 - false])&gt;0,Справочник!$E$17,"")</f>
        <v/>
      </c>
      <c r="AP10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3" s="6" t="str">
        <f ca="1">+IF(AND(Таблица2[Дата рождения]&lt;&gt;"",Таблица2[Дата рождения]&gt;Справочник!$I$4),Справочник!$E$14,"")</f>
        <v/>
      </c>
      <c r="AS10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(ОРНЗ)])&lt;&gt;11),Справочник!E111,"")</f>
        <v/>
      </c>
      <c r="AU103" s="6" t="str">
        <f>+IF(AND(Таблица2[ИНН]&lt;&gt;"",LEN(Таблица2[ИНН])&lt;&gt;12),Справочник!$E$8,"")</f>
        <v/>
      </c>
      <c r="AV10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3" s="96" t="str">
        <f>IFERROR(IF(AND(Таблица2[СНИЛС]="",_xlfn.NUMBERVALUE(Таблица2[СНИЛС])),Справочник!$E$11,""),Справочник!$E$11)</f>
        <v/>
      </c>
      <c r="AX103" s="6" t="str">
        <f>+IF(AND(Таблица2[СНИЛС]&lt;&gt;"",LEN(Таблица2[СНИЛС])&lt;&gt;11),Справочник!E120,"")</f>
        <v/>
      </c>
    </row>
    <row r="104" spans="1:50" x14ac:dyDescent="0.25">
      <c r="A104" s="92"/>
      <c r="B104" s="92"/>
      <c r="D104" s="75"/>
      <c r="E104" s="93"/>
      <c r="F104" s="75"/>
      <c r="G104" s="75"/>
      <c r="H104" s="75"/>
      <c r="I104" s="75"/>
      <c r="J104" s="78"/>
      <c r="K104" s="75"/>
      <c r="L104" s="75"/>
      <c r="M104" s="79"/>
      <c r="N104" s="91"/>
      <c r="O104" s="75"/>
      <c r="P104" s="75"/>
      <c r="Q104" s="91"/>
      <c r="S104" s="80"/>
      <c r="T10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4" s="15"/>
      <c r="Y104" s="15"/>
      <c r="Z104" s="15"/>
      <c r="AA104" s="15"/>
      <c r="AB104" s="15"/>
      <c r="AC104" s="15"/>
      <c r="AD104" s="15"/>
      <c r="AE104" s="15" t="str">
        <f>+IF(AND(Таблица2[№п/п]&lt;&gt;"",Таблица2[СНИЛС]=""),1,"")</f>
        <v/>
      </c>
      <c r="AF104" s="15" t="str">
        <f>+IF(AND(Таблица2[№п/п]&lt;&gt;"",Таблица2[ИНН]=""),1,"")</f>
        <v/>
      </c>
      <c r="AG104" s="15"/>
      <c r="AH104" s="15"/>
      <c r="AI104" s="15"/>
      <c r="AJ104" s="15"/>
      <c r="AK10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4" s="66" t="str">
        <f>+IF((Таблица2[@ в графе мэйл
1- true
0 - false]+Таблица2[. в графе мэйл
1- true
0 - false])&gt;0,Справочник!$E$17,"")</f>
        <v/>
      </c>
      <c r="AP10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4" s="6" t="str">
        <f ca="1">+IF(AND(Таблица2[Дата рождения]&lt;&gt;"",Таблица2[Дата рождения]&gt;Справочник!$I$4),Справочник!$E$14,"")</f>
        <v/>
      </c>
      <c r="AS10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(ОРНЗ)])&lt;&gt;11),Справочник!E112,"")</f>
        <v/>
      </c>
      <c r="AU104" s="6" t="str">
        <f>+IF(AND(Таблица2[ИНН]&lt;&gt;"",LEN(Таблица2[ИНН])&lt;&gt;12),Справочник!$E$8,"")</f>
        <v/>
      </c>
      <c r="AV10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4" s="96" t="str">
        <f>IFERROR(IF(AND(Таблица2[СНИЛС]="",_xlfn.NUMBERVALUE(Таблица2[СНИЛС])),Справочник!$E$11,""),Справочник!$E$11)</f>
        <v/>
      </c>
      <c r="AX104" s="6" t="str">
        <f>+IF(AND(Таблица2[СНИЛС]&lt;&gt;"",LEN(Таблица2[СНИЛС])&lt;&gt;11),Справочник!E121,"")</f>
        <v/>
      </c>
    </row>
    <row r="105" spans="1:50" x14ac:dyDescent="0.25">
      <c r="A105" s="92"/>
      <c r="B105" s="92"/>
      <c r="D105" s="75"/>
      <c r="E105" s="93"/>
      <c r="F105" s="75"/>
      <c r="G105" s="75"/>
      <c r="H105" s="75"/>
      <c r="I105" s="75"/>
      <c r="J105" s="78"/>
      <c r="K105" s="75"/>
      <c r="L105" s="75"/>
      <c r="M105" s="79"/>
      <c r="N105" s="91"/>
      <c r="O105" s="75"/>
      <c r="P105" s="75"/>
      <c r="Q105" s="91"/>
      <c r="S105" s="80"/>
      <c r="T10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5" s="15"/>
      <c r="Y105" s="15"/>
      <c r="Z105" s="15"/>
      <c r="AA105" s="15"/>
      <c r="AB105" s="15"/>
      <c r="AC105" s="15"/>
      <c r="AD105" s="15"/>
      <c r="AE105" s="15" t="str">
        <f>+IF(AND(Таблица2[№п/п]&lt;&gt;"",Таблица2[СНИЛС]=""),1,"")</f>
        <v/>
      </c>
      <c r="AF105" s="15" t="str">
        <f>+IF(AND(Таблица2[№п/п]&lt;&gt;"",Таблица2[ИНН]=""),1,"")</f>
        <v/>
      </c>
      <c r="AG105" s="15"/>
      <c r="AH105" s="15"/>
      <c r="AI105" s="15"/>
      <c r="AJ105" s="15"/>
      <c r="AK10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5" s="66" t="str">
        <f>+IF((Таблица2[@ в графе мэйл
1- true
0 - false]+Таблица2[. в графе мэйл
1- true
0 - false])&gt;0,Справочник!$E$17,"")</f>
        <v/>
      </c>
      <c r="AP10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5" s="6" t="str">
        <f ca="1">+IF(AND(Таблица2[Дата рождения]&lt;&gt;"",Таблица2[Дата рождения]&gt;Справочник!$I$4),Справочник!$E$14,"")</f>
        <v/>
      </c>
      <c r="AS10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(ОРНЗ)])&lt;&gt;11),Справочник!E113,"")</f>
        <v/>
      </c>
      <c r="AU105" s="6" t="str">
        <f>+IF(AND(Таблица2[ИНН]&lt;&gt;"",LEN(Таблица2[ИНН])&lt;&gt;12),Справочник!$E$8,"")</f>
        <v/>
      </c>
      <c r="AV10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5" s="96" t="str">
        <f>IFERROR(IF(AND(Таблица2[СНИЛС]="",_xlfn.NUMBERVALUE(Таблица2[СНИЛС])),Справочник!$E$11,""),Справочник!$E$11)</f>
        <v/>
      </c>
      <c r="AX105" s="6" t="str">
        <f>+IF(AND(Таблица2[СНИЛС]&lt;&gt;"",LEN(Таблица2[СНИЛС])&lt;&gt;11),Справочник!E122,"")</f>
        <v/>
      </c>
    </row>
    <row r="106" spans="1:50" x14ac:dyDescent="0.25">
      <c r="A106" s="92"/>
      <c r="B106" s="92"/>
      <c r="D106" s="75"/>
      <c r="E106" s="93"/>
      <c r="F106" s="75"/>
      <c r="G106" s="75"/>
      <c r="H106" s="75"/>
      <c r="I106" s="75"/>
      <c r="J106" s="78"/>
      <c r="K106" s="75"/>
      <c r="L106" s="75"/>
      <c r="M106" s="79"/>
      <c r="N106" s="91"/>
      <c r="O106" s="75"/>
      <c r="P106" s="75"/>
      <c r="Q106" s="91"/>
      <c r="S106" s="80"/>
      <c r="T10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6" s="15"/>
      <c r="Y106" s="15"/>
      <c r="Z106" s="15"/>
      <c r="AA106" s="15"/>
      <c r="AB106" s="15"/>
      <c r="AC106" s="15"/>
      <c r="AD106" s="15"/>
      <c r="AE106" s="15" t="str">
        <f>+IF(AND(Таблица2[№п/п]&lt;&gt;"",Таблица2[СНИЛС]=""),1,"")</f>
        <v/>
      </c>
      <c r="AF106" s="15" t="str">
        <f>+IF(AND(Таблица2[№п/п]&lt;&gt;"",Таблица2[ИНН]=""),1,"")</f>
        <v/>
      </c>
      <c r="AG106" s="15"/>
      <c r="AH106" s="15"/>
      <c r="AI106" s="15"/>
      <c r="AJ106" s="15"/>
      <c r="AK10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6" s="66" t="str">
        <f>+IF((Таблица2[@ в графе мэйл
1- true
0 - false]+Таблица2[. в графе мэйл
1- true
0 - false])&gt;0,Справочник!$E$17,"")</f>
        <v/>
      </c>
      <c r="AP10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6" s="6" t="str">
        <f ca="1">+IF(AND(Таблица2[Дата рождения]&lt;&gt;"",Таблица2[Дата рождения]&gt;Справочник!$I$4),Справочник!$E$14,"")</f>
        <v/>
      </c>
      <c r="AS10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(ОРНЗ)])&lt;&gt;11),Справочник!E114,"")</f>
        <v/>
      </c>
      <c r="AU106" s="6" t="str">
        <f>+IF(AND(Таблица2[ИНН]&lt;&gt;"",LEN(Таблица2[ИНН])&lt;&gt;12),Справочник!$E$8,"")</f>
        <v/>
      </c>
      <c r="AV10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6" s="96" t="str">
        <f>IFERROR(IF(AND(Таблица2[СНИЛС]="",_xlfn.NUMBERVALUE(Таблица2[СНИЛС])),Справочник!$E$11,""),Справочник!$E$11)</f>
        <v/>
      </c>
      <c r="AX106" s="6" t="str">
        <f>+IF(AND(Таблица2[СНИЛС]&lt;&gt;"",LEN(Таблица2[СНИЛС])&lt;&gt;11),Справочник!E123,"")</f>
        <v/>
      </c>
    </row>
    <row r="107" spans="1:50" x14ac:dyDescent="0.25">
      <c r="A107" s="92"/>
      <c r="B107" s="92"/>
      <c r="D107" s="75"/>
      <c r="E107" s="93"/>
      <c r="F107" s="75"/>
      <c r="G107" s="75"/>
      <c r="H107" s="75"/>
      <c r="I107" s="75"/>
      <c r="J107" s="78"/>
      <c r="K107" s="75"/>
      <c r="L107" s="75"/>
      <c r="M107" s="79"/>
      <c r="N107" s="91"/>
      <c r="O107" s="75"/>
      <c r="P107" s="75"/>
      <c r="Q107" s="91"/>
      <c r="S107" s="80"/>
      <c r="T10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7" s="15"/>
      <c r="Y107" s="15"/>
      <c r="Z107" s="15"/>
      <c r="AA107" s="15"/>
      <c r="AB107" s="15"/>
      <c r="AC107" s="15"/>
      <c r="AD107" s="15"/>
      <c r="AE107" s="15" t="str">
        <f>+IF(AND(Таблица2[№п/п]&lt;&gt;"",Таблица2[СНИЛС]=""),1,"")</f>
        <v/>
      </c>
      <c r="AF107" s="15" t="str">
        <f>+IF(AND(Таблица2[№п/п]&lt;&gt;"",Таблица2[ИНН]=""),1,"")</f>
        <v/>
      </c>
      <c r="AG107" s="15"/>
      <c r="AH107" s="15"/>
      <c r="AI107" s="15"/>
      <c r="AJ107" s="15"/>
      <c r="AK10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7" s="66" t="str">
        <f>+IF((Таблица2[@ в графе мэйл
1- true
0 - false]+Таблица2[. в графе мэйл
1- true
0 - false])&gt;0,Справочник!$E$17,"")</f>
        <v/>
      </c>
      <c r="AP10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7" s="6" t="str">
        <f ca="1">+IF(AND(Таблица2[Дата рождения]&lt;&gt;"",Таблица2[Дата рождения]&gt;Справочник!$I$4),Справочник!$E$14,"")</f>
        <v/>
      </c>
      <c r="AS10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(ОРНЗ)])&lt;&gt;11),Справочник!E115,"")</f>
        <v/>
      </c>
      <c r="AU107" s="6" t="str">
        <f>+IF(AND(Таблица2[ИНН]&lt;&gt;"",LEN(Таблица2[ИНН])&lt;&gt;12),Справочник!$E$8,"")</f>
        <v/>
      </c>
      <c r="AV10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7" s="96" t="str">
        <f>IFERROR(IF(AND(Таблица2[СНИЛС]="",_xlfn.NUMBERVALUE(Таблица2[СНИЛС])),Справочник!$E$11,""),Справочник!$E$11)</f>
        <v/>
      </c>
      <c r="AX107" s="6" t="str">
        <f>+IF(AND(Таблица2[СНИЛС]&lt;&gt;"",LEN(Таблица2[СНИЛС])&lt;&gt;11),Справочник!E124,"")</f>
        <v/>
      </c>
    </row>
    <row r="108" spans="1:50" x14ac:dyDescent="0.25">
      <c r="A108" s="92"/>
      <c r="B108" s="92"/>
      <c r="D108" s="75"/>
      <c r="E108" s="93"/>
      <c r="F108" s="75"/>
      <c r="G108" s="75"/>
      <c r="H108" s="75"/>
      <c r="I108" s="75"/>
      <c r="J108" s="78"/>
      <c r="K108" s="75"/>
      <c r="L108" s="75"/>
      <c r="M108" s="79"/>
      <c r="N108" s="91"/>
      <c r="O108" s="75"/>
      <c r="P108" s="75"/>
      <c r="Q108" s="91"/>
      <c r="S108" s="80"/>
      <c r="T10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8" s="15"/>
      <c r="Y108" s="15"/>
      <c r="Z108" s="15"/>
      <c r="AA108" s="15"/>
      <c r="AB108" s="15"/>
      <c r="AC108" s="15"/>
      <c r="AD108" s="15"/>
      <c r="AE108" s="15" t="str">
        <f>+IF(AND(Таблица2[№п/п]&lt;&gt;"",Таблица2[СНИЛС]=""),1,"")</f>
        <v/>
      </c>
      <c r="AF108" s="15" t="str">
        <f>+IF(AND(Таблица2[№п/п]&lt;&gt;"",Таблица2[ИНН]=""),1,"")</f>
        <v/>
      </c>
      <c r="AG108" s="15"/>
      <c r="AH108" s="15"/>
      <c r="AI108" s="15"/>
      <c r="AJ108" s="15"/>
      <c r="AK10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8" s="66" t="str">
        <f>+IF((Таблица2[@ в графе мэйл
1- true
0 - false]+Таблица2[. в графе мэйл
1- true
0 - false])&gt;0,Справочник!$E$17,"")</f>
        <v/>
      </c>
      <c r="AP10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8" s="6" t="str">
        <f ca="1">+IF(AND(Таблица2[Дата рождения]&lt;&gt;"",Таблица2[Дата рождения]&gt;Справочник!$I$4),Справочник!$E$14,"")</f>
        <v/>
      </c>
      <c r="AS10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(ОРНЗ)])&lt;&gt;11),Справочник!E116,"")</f>
        <v/>
      </c>
      <c r="AU108" s="6" t="str">
        <f>+IF(AND(Таблица2[ИНН]&lt;&gt;"",LEN(Таблица2[ИНН])&lt;&gt;12),Справочник!$E$8,"")</f>
        <v/>
      </c>
      <c r="AV10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8" s="96" t="str">
        <f>IFERROR(IF(AND(Таблица2[СНИЛС]="",_xlfn.NUMBERVALUE(Таблица2[СНИЛС])),Справочник!$E$11,""),Справочник!$E$11)</f>
        <v/>
      </c>
      <c r="AX108" s="6" t="str">
        <f>+IF(AND(Таблица2[СНИЛС]&lt;&gt;"",LEN(Таблица2[СНИЛС])&lt;&gt;11),Справочник!E125,"")</f>
        <v/>
      </c>
    </row>
    <row r="109" spans="1:50" x14ac:dyDescent="0.25">
      <c r="A109" s="92"/>
      <c r="B109" s="92"/>
      <c r="D109" s="75"/>
      <c r="E109" s="93"/>
      <c r="F109" s="75"/>
      <c r="G109" s="75"/>
      <c r="H109" s="75"/>
      <c r="I109" s="75"/>
      <c r="J109" s="78"/>
      <c r="K109" s="75"/>
      <c r="L109" s="75"/>
      <c r="M109" s="79"/>
      <c r="N109" s="91"/>
      <c r="O109" s="75"/>
      <c r="P109" s="75"/>
      <c r="Q109" s="91"/>
      <c r="S109" s="80"/>
      <c r="T10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0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0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0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09" s="15"/>
      <c r="Y109" s="15"/>
      <c r="Z109" s="15"/>
      <c r="AA109" s="15"/>
      <c r="AB109" s="15"/>
      <c r="AC109" s="15"/>
      <c r="AD109" s="15"/>
      <c r="AE109" s="15" t="str">
        <f>+IF(AND(Таблица2[№п/п]&lt;&gt;"",Таблица2[СНИЛС]=""),1,"")</f>
        <v/>
      </c>
      <c r="AF109" s="15" t="str">
        <f>+IF(AND(Таблица2[№п/п]&lt;&gt;"",Таблица2[ИНН]=""),1,"")</f>
        <v/>
      </c>
      <c r="AG109" s="15"/>
      <c r="AH109" s="15"/>
      <c r="AI109" s="15"/>
      <c r="AJ109" s="15"/>
      <c r="AK10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0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0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0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09" s="66" t="str">
        <f>+IF((Таблица2[@ в графе мэйл
1- true
0 - false]+Таблица2[. в графе мэйл
1- true
0 - false])&gt;0,Справочник!$E$17,"")</f>
        <v/>
      </c>
      <c r="AP10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0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09" s="6" t="str">
        <f ca="1">+IF(AND(Таблица2[Дата рождения]&lt;&gt;"",Таблица2[Дата рождения]&gt;Справочник!$I$4),Справочник!$E$14,"")</f>
        <v/>
      </c>
      <c r="AS10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0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(ОРНЗ)])&lt;&gt;11),Справочник!E117,"")</f>
        <v/>
      </c>
      <c r="AU109" s="6" t="str">
        <f>+IF(AND(Таблица2[ИНН]&lt;&gt;"",LEN(Таблица2[ИНН])&lt;&gt;12),Справочник!$E$8,"")</f>
        <v/>
      </c>
      <c r="AV10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09" s="96" t="str">
        <f>IFERROR(IF(AND(Таблица2[СНИЛС]="",_xlfn.NUMBERVALUE(Таблица2[СНИЛС])),Справочник!$E$11,""),Справочник!$E$11)</f>
        <v/>
      </c>
      <c r="AX109" s="6" t="str">
        <f>+IF(AND(Таблица2[СНИЛС]&lt;&gt;"",LEN(Таблица2[СНИЛС])&lt;&gt;11),Справочник!E126,"")</f>
        <v/>
      </c>
    </row>
    <row r="110" spans="1:50" x14ac:dyDescent="0.25">
      <c r="A110" s="92"/>
      <c r="B110" s="92"/>
      <c r="D110" s="75"/>
      <c r="E110" s="93"/>
      <c r="F110" s="75"/>
      <c r="G110" s="75"/>
      <c r="H110" s="75"/>
      <c r="I110" s="75"/>
      <c r="J110" s="78"/>
      <c r="K110" s="75"/>
      <c r="L110" s="75"/>
      <c r="M110" s="79"/>
      <c r="N110" s="91"/>
      <c r="O110" s="75"/>
      <c r="P110" s="75"/>
      <c r="Q110" s="91"/>
      <c r="S110" s="80"/>
      <c r="T11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0" s="15"/>
      <c r="Y110" s="15"/>
      <c r="Z110" s="15"/>
      <c r="AA110" s="15"/>
      <c r="AB110" s="15"/>
      <c r="AC110" s="15"/>
      <c r="AD110" s="15"/>
      <c r="AE110" s="15" t="str">
        <f>+IF(AND(Таблица2[№п/п]&lt;&gt;"",Таблица2[СНИЛС]=""),1,"")</f>
        <v/>
      </c>
      <c r="AF110" s="15" t="str">
        <f>+IF(AND(Таблица2[№п/п]&lt;&gt;"",Таблица2[ИНН]=""),1,"")</f>
        <v/>
      </c>
      <c r="AG110" s="15"/>
      <c r="AH110" s="15"/>
      <c r="AI110" s="15"/>
      <c r="AJ110" s="15"/>
      <c r="AK11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0" s="66" t="str">
        <f>+IF((Таблица2[@ в графе мэйл
1- true
0 - false]+Таблица2[. в графе мэйл
1- true
0 - false])&gt;0,Справочник!$E$17,"")</f>
        <v/>
      </c>
      <c r="AP11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0" s="6" t="str">
        <f ca="1">+IF(AND(Таблица2[Дата рождения]&lt;&gt;"",Таблица2[Дата рождения]&gt;Справочник!$I$4),Справочник!$E$14,"")</f>
        <v/>
      </c>
      <c r="AS11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(ОРНЗ)])&lt;&gt;11),Справочник!E118,"")</f>
        <v/>
      </c>
      <c r="AU110" s="6" t="str">
        <f>+IF(AND(Таблица2[ИНН]&lt;&gt;"",LEN(Таблица2[ИНН])&lt;&gt;12),Справочник!$E$8,"")</f>
        <v/>
      </c>
      <c r="AV11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0" s="96" t="str">
        <f>IFERROR(IF(AND(Таблица2[СНИЛС]="",_xlfn.NUMBERVALUE(Таблица2[СНИЛС])),Справочник!$E$11,""),Справочник!$E$11)</f>
        <v/>
      </c>
      <c r="AX110" s="6" t="str">
        <f>+IF(AND(Таблица2[СНИЛС]&lt;&gt;"",LEN(Таблица2[СНИЛС])&lt;&gt;11),Справочник!E127,"")</f>
        <v/>
      </c>
    </row>
    <row r="111" spans="1:50" x14ac:dyDescent="0.25">
      <c r="A111" s="92"/>
      <c r="B111" s="92"/>
      <c r="D111" s="75"/>
      <c r="E111" s="93"/>
      <c r="F111" s="75"/>
      <c r="G111" s="75"/>
      <c r="H111" s="75"/>
      <c r="I111" s="75"/>
      <c r="J111" s="78"/>
      <c r="K111" s="75"/>
      <c r="L111" s="75"/>
      <c r="M111" s="79"/>
      <c r="N111" s="91"/>
      <c r="O111" s="75"/>
      <c r="P111" s="75"/>
      <c r="Q111" s="91"/>
      <c r="S111" s="80"/>
      <c r="T11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1" s="15"/>
      <c r="Y111" s="15"/>
      <c r="Z111" s="15"/>
      <c r="AA111" s="15"/>
      <c r="AB111" s="15"/>
      <c r="AC111" s="15"/>
      <c r="AD111" s="15"/>
      <c r="AE111" s="15" t="str">
        <f>+IF(AND(Таблица2[№п/п]&lt;&gt;"",Таблица2[СНИЛС]=""),1,"")</f>
        <v/>
      </c>
      <c r="AF111" s="15" t="str">
        <f>+IF(AND(Таблица2[№п/п]&lt;&gt;"",Таблица2[ИНН]=""),1,"")</f>
        <v/>
      </c>
      <c r="AG111" s="15"/>
      <c r="AH111" s="15"/>
      <c r="AI111" s="15"/>
      <c r="AJ111" s="15"/>
      <c r="AK11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1" s="66" t="str">
        <f>+IF((Таблица2[@ в графе мэйл
1- true
0 - false]+Таблица2[. в графе мэйл
1- true
0 - false])&gt;0,Справочник!$E$17,"")</f>
        <v/>
      </c>
      <c r="AP11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1" s="6" t="str">
        <f ca="1">+IF(AND(Таблица2[Дата рождения]&lt;&gt;"",Таблица2[Дата рождения]&gt;Справочник!$I$4),Справочник!$E$14,"")</f>
        <v/>
      </c>
      <c r="AS11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(ОРНЗ)])&lt;&gt;11),Справочник!E119,"")</f>
        <v/>
      </c>
      <c r="AU111" s="6" t="str">
        <f>+IF(AND(Таблица2[ИНН]&lt;&gt;"",LEN(Таблица2[ИНН])&lt;&gt;12),Справочник!$E$8,"")</f>
        <v/>
      </c>
      <c r="AV11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1" s="96" t="str">
        <f>IFERROR(IF(AND(Таблица2[СНИЛС]="",_xlfn.NUMBERVALUE(Таблица2[СНИЛС])),Справочник!$E$11,""),Справочник!$E$11)</f>
        <v/>
      </c>
      <c r="AX111" s="6" t="str">
        <f>+IF(AND(Таблица2[СНИЛС]&lt;&gt;"",LEN(Таблица2[СНИЛС])&lt;&gt;11),Справочник!E128,"")</f>
        <v/>
      </c>
    </row>
    <row r="112" spans="1:50" x14ac:dyDescent="0.25">
      <c r="A112" s="92"/>
      <c r="B112" s="92"/>
      <c r="D112" s="75"/>
      <c r="E112" s="93"/>
      <c r="F112" s="75"/>
      <c r="G112" s="75"/>
      <c r="H112" s="75"/>
      <c r="I112" s="75"/>
      <c r="J112" s="78"/>
      <c r="K112" s="75"/>
      <c r="L112" s="75"/>
      <c r="M112" s="79"/>
      <c r="N112" s="91"/>
      <c r="O112" s="75"/>
      <c r="P112" s="75"/>
      <c r="Q112" s="91"/>
      <c r="S112" s="80"/>
      <c r="T11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2" s="15"/>
      <c r="Y112" s="15"/>
      <c r="Z112" s="15"/>
      <c r="AA112" s="15"/>
      <c r="AB112" s="15"/>
      <c r="AC112" s="15"/>
      <c r="AD112" s="15"/>
      <c r="AE112" s="15" t="str">
        <f>+IF(AND(Таблица2[№п/п]&lt;&gt;"",Таблица2[СНИЛС]=""),1,"")</f>
        <v/>
      </c>
      <c r="AF112" s="15" t="str">
        <f>+IF(AND(Таблица2[№п/п]&lt;&gt;"",Таблица2[ИНН]=""),1,"")</f>
        <v/>
      </c>
      <c r="AG112" s="15"/>
      <c r="AH112" s="15"/>
      <c r="AI112" s="15"/>
      <c r="AJ112" s="15"/>
      <c r="AK11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2" s="66" t="str">
        <f>+IF((Таблица2[@ в графе мэйл
1- true
0 - false]+Таблица2[. в графе мэйл
1- true
0 - false])&gt;0,Справочник!$E$17,"")</f>
        <v/>
      </c>
      <c r="AP11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2" s="6" t="str">
        <f ca="1">+IF(AND(Таблица2[Дата рождения]&lt;&gt;"",Таблица2[Дата рождения]&gt;Справочник!$I$4),Справочник!$E$14,"")</f>
        <v/>
      </c>
      <c r="AS11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(ОРНЗ)])&lt;&gt;11),Справочник!E120,"")</f>
        <v/>
      </c>
      <c r="AU112" s="6" t="str">
        <f>+IF(AND(Таблица2[ИНН]&lt;&gt;"",LEN(Таблица2[ИНН])&lt;&gt;12),Справочник!$E$8,"")</f>
        <v/>
      </c>
      <c r="AV11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2" s="96" t="str">
        <f>IFERROR(IF(AND(Таблица2[СНИЛС]="",_xlfn.NUMBERVALUE(Таблица2[СНИЛС])),Справочник!$E$11,""),Справочник!$E$11)</f>
        <v/>
      </c>
      <c r="AX112" s="6" t="str">
        <f>+IF(AND(Таблица2[СНИЛС]&lt;&gt;"",LEN(Таблица2[СНИЛС])&lt;&gt;11),Справочник!E129,"")</f>
        <v/>
      </c>
    </row>
    <row r="113" spans="1:50" x14ac:dyDescent="0.25">
      <c r="A113" s="92"/>
      <c r="B113" s="92"/>
      <c r="D113" s="75"/>
      <c r="E113" s="93"/>
      <c r="F113" s="75"/>
      <c r="G113" s="75"/>
      <c r="H113" s="75"/>
      <c r="I113" s="75"/>
      <c r="J113" s="78"/>
      <c r="K113" s="75"/>
      <c r="L113" s="75"/>
      <c r="M113" s="79"/>
      <c r="N113" s="91"/>
      <c r="O113" s="75"/>
      <c r="P113" s="75"/>
      <c r="Q113" s="91"/>
      <c r="S113" s="80"/>
      <c r="T11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3" s="15"/>
      <c r="Y113" s="15"/>
      <c r="Z113" s="15"/>
      <c r="AA113" s="15"/>
      <c r="AB113" s="15"/>
      <c r="AC113" s="15"/>
      <c r="AD113" s="15"/>
      <c r="AE113" s="15" t="str">
        <f>+IF(AND(Таблица2[№п/п]&lt;&gt;"",Таблица2[СНИЛС]=""),1,"")</f>
        <v/>
      </c>
      <c r="AF113" s="15" t="str">
        <f>+IF(AND(Таблица2[№п/п]&lt;&gt;"",Таблица2[ИНН]=""),1,"")</f>
        <v/>
      </c>
      <c r="AG113" s="15"/>
      <c r="AH113" s="15"/>
      <c r="AI113" s="15"/>
      <c r="AJ113" s="15"/>
      <c r="AK11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3" s="66" t="str">
        <f>+IF((Таблица2[@ в графе мэйл
1- true
0 - false]+Таблица2[. в графе мэйл
1- true
0 - false])&gt;0,Справочник!$E$17,"")</f>
        <v/>
      </c>
      <c r="AP11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3" s="6" t="str">
        <f ca="1">+IF(AND(Таблица2[Дата рождения]&lt;&gt;"",Таблица2[Дата рождения]&gt;Справочник!$I$4),Справочник!$E$14,"")</f>
        <v/>
      </c>
      <c r="AS11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(ОРНЗ)])&lt;&gt;11),Справочник!E121,"")</f>
        <v/>
      </c>
      <c r="AU113" s="6" t="str">
        <f>+IF(AND(Таблица2[ИНН]&lt;&gt;"",LEN(Таблица2[ИНН])&lt;&gt;12),Справочник!$E$8,"")</f>
        <v/>
      </c>
      <c r="AV11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3" s="96" t="str">
        <f>IFERROR(IF(AND(Таблица2[СНИЛС]="",_xlfn.NUMBERVALUE(Таблица2[СНИЛС])),Справочник!$E$11,""),Справочник!$E$11)</f>
        <v/>
      </c>
      <c r="AX113" s="6" t="str">
        <f>+IF(AND(Таблица2[СНИЛС]&lt;&gt;"",LEN(Таблица2[СНИЛС])&lt;&gt;11),Справочник!E130,"")</f>
        <v/>
      </c>
    </row>
    <row r="114" spans="1:50" x14ac:dyDescent="0.25">
      <c r="A114" s="92"/>
      <c r="B114" s="92"/>
      <c r="D114" s="75"/>
      <c r="E114" s="93"/>
      <c r="F114" s="75"/>
      <c r="G114" s="75"/>
      <c r="H114" s="75"/>
      <c r="I114" s="75"/>
      <c r="J114" s="78"/>
      <c r="K114" s="75"/>
      <c r="L114" s="75"/>
      <c r="M114" s="79"/>
      <c r="N114" s="91"/>
      <c r="O114" s="75"/>
      <c r="P114" s="75"/>
      <c r="Q114" s="91"/>
      <c r="S114" s="80"/>
      <c r="T11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4" s="15"/>
      <c r="Y114" s="15"/>
      <c r="Z114" s="15"/>
      <c r="AA114" s="15"/>
      <c r="AB114" s="15"/>
      <c r="AC114" s="15"/>
      <c r="AD114" s="15"/>
      <c r="AE114" s="15" t="str">
        <f>+IF(AND(Таблица2[№п/п]&lt;&gt;"",Таблица2[СНИЛС]=""),1,"")</f>
        <v/>
      </c>
      <c r="AF114" s="15" t="str">
        <f>+IF(AND(Таблица2[№п/п]&lt;&gt;"",Таблица2[ИНН]=""),1,"")</f>
        <v/>
      </c>
      <c r="AG114" s="15"/>
      <c r="AH114" s="15"/>
      <c r="AI114" s="15"/>
      <c r="AJ114" s="15"/>
      <c r="AK11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4" s="66" t="str">
        <f>+IF((Таблица2[@ в графе мэйл
1- true
0 - false]+Таблица2[. в графе мэйл
1- true
0 - false])&gt;0,Справочник!$E$17,"")</f>
        <v/>
      </c>
      <c r="AP11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4" s="6" t="str">
        <f ca="1">+IF(AND(Таблица2[Дата рождения]&lt;&gt;"",Таблица2[Дата рождения]&gt;Справочник!$I$4),Справочник!$E$14,"")</f>
        <v/>
      </c>
      <c r="AS11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(ОРНЗ)])&lt;&gt;11),Справочник!E122,"")</f>
        <v/>
      </c>
      <c r="AU114" s="6" t="str">
        <f>+IF(AND(Таблица2[ИНН]&lt;&gt;"",LEN(Таблица2[ИНН])&lt;&gt;12),Справочник!$E$8,"")</f>
        <v/>
      </c>
      <c r="AV11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4" s="96" t="str">
        <f>IFERROR(IF(AND(Таблица2[СНИЛС]="",_xlfn.NUMBERVALUE(Таблица2[СНИЛС])),Справочник!$E$11,""),Справочник!$E$11)</f>
        <v/>
      </c>
      <c r="AX114" s="6" t="str">
        <f>+IF(AND(Таблица2[СНИЛС]&lt;&gt;"",LEN(Таблица2[СНИЛС])&lt;&gt;11),Справочник!E131,"")</f>
        <v/>
      </c>
    </row>
    <row r="115" spans="1:50" x14ac:dyDescent="0.25">
      <c r="A115" s="92"/>
      <c r="B115" s="92"/>
      <c r="D115" s="75"/>
      <c r="E115" s="93"/>
      <c r="F115" s="75"/>
      <c r="G115" s="75"/>
      <c r="H115" s="75"/>
      <c r="I115" s="75"/>
      <c r="J115" s="78"/>
      <c r="K115" s="75"/>
      <c r="L115" s="75"/>
      <c r="M115" s="79"/>
      <c r="N115" s="91"/>
      <c r="O115" s="75"/>
      <c r="P115" s="75"/>
      <c r="Q115" s="91"/>
      <c r="S115" s="80"/>
      <c r="T11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5" s="15"/>
      <c r="Y115" s="15"/>
      <c r="Z115" s="15"/>
      <c r="AA115" s="15"/>
      <c r="AB115" s="15"/>
      <c r="AC115" s="15"/>
      <c r="AD115" s="15"/>
      <c r="AE115" s="15" t="str">
        <f>+IF(AND(Таблица2[№п/п]&lt;&gt;"",Таблица2[СНИЛС]=""),1,"")</f>
        <v/>
      </c>
      <c r="AF115" s="15" t="str">
        <f>+IF(AND(Таблица2[№п/п]&lt;&gt;"",Таблица2[ИНН]=""),1,"")</f>
        <v/>
      </c>
      <c r="AG115" s="15"/>
      <c r="AH115" s="15"/>
      <c r="AI115" s="15"/>
      <c r="AJ115" s="15"/>
      <c r="AK11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5" s="66" t="str">
        <f>+IF((Таблица2[@ в графе мэйл
1- true
0 - false]+Таблица2[. в графе мэйл
1- true
0 - false])&gt;0,Справочник!$E$17,"")</f>
        <v/>
      </c>
      <c r="AP11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5" s="6" t="str">
        <f ca="1">+IF(AND(Таблица2[Дата рождения]&lt;&gt;"",Таблица2[Дата рождения]&gt;Справочник!$I$4),Справочник!$E$14,"")</f>
        <v/>
      </c>
      <c r="AS11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(ОРНЗ)])&lt;&gt;11),Справочник!E123,"")</f>
        <v/>
      </c>
      <c r="AU115" s="6" t="str">
        <f>+IF(AND(Таблица2[ИНН]&lt;&gt;"",LEN(Таблица2[ИНН])&lt;&gt;12),Справочник!$E$8,"")</f>
        <v/>
      </c>
      <c r="AV11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5" s="96" t="str">
        <f>IFERROR(IF(AND(Таблица2[СНИЛС]="",_xlfn.NUMBERVALUE(Таблица2[СНИЛС])),Справочник!$E$11,""),Справочник!$E$11)</f>
        <v/>
      </c>
      <c r="AX115" s="6" t="str">
        <f>+IF(AND(Таблица2[СНИЛС]&lt;&gt;"",LEN(Таблица2[СНИЛС])&lt;&gt;11),Справочник!E132,"")</f>
        <v/>
      </c>
    </row>
    <row r="116" spans="1:50" x14ac:dyDescent="0.25">
      <c r="A116" s="92"/>
      <c r="B116" s="92"/>
      <c r="D116" s="75"/>
      <c r="E116" s="93"/>
      <c r="F116" s="75"/>
      <c r="G116" s="75"/>
      <c r="H116" s="75"/>
      <c r="I116" s="75"/>
      <c r="J116" s="78"/>
      <c r="K116" s="75"/>
      <c r="L116" s="75"/>
      <c r="M116" s="79"/>
      <c r="N116" s="91"/>
      <c r="O116" s="75"/>
      <c r="P116" s="75"/>
      <c r="Q116" s="91"/>
      <c r="S116" s="80"/>
      <c r="T11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6" s="15"/>
      <c r="Y116" s="15"/>
      <c r="Z116" s="15"/>
      <c r="AA116" s="15"/>
      <c r="AB116" s="15"/>
      <c r="AC116" s="15"/>
      <c r="AD116" s="15"/>
      <c r="AE116" s="15" t="str">
        <f>+IF(AND(Таблица2[№п/п]&lt;&gt;"",Таблица2[СНИЛС]=""),1,"")</f>
        <v/>
      </c>
      <c r="AF116" s="15" t="str">
        <f>+IF(AND(Таблица2[№п/п]&lt;&gt;"",Таблица2[ИНН]=""),1,"")</f>
        <v/>
      </c>
      <c r="AG116" s="15"/>
      <c r="AH116" s="15"/>
      <c r="AI116" s="15"/>
      <c r="AJ116" s="15"/>
      <c r="AK11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6" s="66" t="str">
        <f>+IF((Таблица2[@ в графе мэйл
1- true
0 - false]+Таблица2[. в графе мэйл
1- true
0 - false])&gt;0,Справочник!$E$17,"")</f>
        <v/>
      </c>
      <c r="AP11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6" s="6" t="str">
        <f ca="1">+IF(AND(Таблица2[Дата рождения]&lt;&gt;"",Таблица2[Дата рождения]&gt;Справочник!$I$4),Справочник!$E$14,"")</f>
        <v/>
      </c>
      <c r="AS11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(ОРНЗ)])&lt;&gt;11),Справочник!E124,"")</f>
        <v/>
      </c>
      <c r="AU116" s="6" t="str">
        <f>+IF(AND(Таблица2[ИНН]&lt;&gt;"",LEN(Таблица2[ИНН])&lt;&gt;12),Справочник!$E$8,"")</f>
        <v/>
      </c>
      <c r="AV11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6" s="96" t="str">
        <f>IFERROR(IF(AND(Таблица2[СНИЛС]="",_xlfn.NUMBERVALUE(Таблица2[СНИЛС])),Справочник!$E$11,""),Справочник!$E$11)</f>
        <v/>
      </c>
      <c r="AX116" s="6" t="str">
        <f>+IF(AND(Таблица2[СНИЛС]&lt;&gt;"",LEN(Таблица2[СНИЛС])&lt;&gt;11),Справочник!E133,"")</f>
        <v/>
      </c>
    </row>
    <row r="117" spans="1:50" x14ac:dyDescent="0.25">
      <c r="A117" s="92"/>
      <c r="B117" s="92"/>
      <c r="D117" s="75"/>
      <c r="E117" s="93"/>
      <c r="F117" s="75"/>
      <c r="G117" s="75"/>
      <c r="H117" s="75"/>
      <c r="I117" s="75"/>
      <c r="J117" s="78"/>
      <c r="K117" s="75"/>
      <c r="L117" s="75"/>
      <c r="M117" s="79"/>
      <c r="N117" s="91"/>
      <c r="O117" s="75"/>
      <c r="P117" s="75"/>
      <c r="Q117" s="91"/>
      <c r="S117" s="80"/>
      <c r="T11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7" s="15"/>
      <c r="Y117" s="15"/>
      <c r="Z117" s="15"/>
      <c r="AA117" s="15"/>
      <c r="AB117" s="15"/>
      <c r="AC117" s="15"/>
      <c r="AD117" s="15"/>
      <c r="AE117" s="15" t="str">
        <f>+IF(AND(Таблица2[№п/п]&lt;&gt;"",Таблица2[СНИЛС]=""),1,"")</f>
        <v/>
      </c>
      <c r="AF117" s="15" t="str">
        <f>+IF(AND(Таблица2[№п/п]&lt;&gt;"",Таблица2[ИНН]=""),1,"")</f>
        <v/>
      </c>
      <c r="AG117" s="15"/>
      <c r="AH117" s="15"/>
      <c r="AI117" s="15"/>
      <c r="AJ117" s="15"/>
      <c r="AK11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7" s="66" t="str">
        <f>+IF((Таблица2[@ в графе мэйл
1- true
0 - false]+Таблица2[. в графе мэйл
1- true
0 - false])&gt;0,Справочник!$E$17,"")</f>
        <v/>
      </c>
      <c r="AP11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7" s="6" t="str">
        <f ca="1">+IF(AND(Таблица2[Дата рождения]&lt;&gt;"",Таблица2[Дата рождения]&gt;Справочник!$I$4),Справочник!$E$14,"")</f>
        <v/>
      </c>
      <c r="AS11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(ОРНЗ)])&lt;&gt;11),Справочник!E125,"")</f>
        <v/>
      </c>
      <c r="AU117" s="6" t="str">
        <f>+IF(AND(Таблица2[ИНН]&lt;&gt;"",LEN(Таблица2[ИНН])&lt;&gt;12),Справочник!$E$8,"")</f>
        <v/>
      </c>
      <c r="AV11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7" s="96" t="str">
        <f>IFERROR(IF(AND(Таблица2[СНИЛС]="",_xlfn.NUMBERVALUE(Таблица2[СНИЛС])),Справочник!$E$11,""),Справочник!$E$11)</f>
        <v/>
      </c>
      <c r="AX117" s="6" t="str">
        <f>+IF(AND(Таблица2[СНИЛС]&lt;&gt;"",LEN(Таблица2[СНИЛС])&lt;&gt;11),Справочник!E134,"")</f>
        <v/>
      </c>
    </row>
    <row r="118" spans="1:50" x14ac:dyDescent="0.25">
      <c r="A118" s="92"/>
      <c r="B118" s="92"/>
      <c r="D118" s="75"/>
      <c r="E118" s="93"/>
      <c r="F118" s="75"/>
      <c r="G118" s="75"/>
      <c r="H118" s="75"/>
      <c r="I118" s="75"/>
      <c r="J118" s="78"/>
      <c r="K118" s="75"/>
      <c r="L118" s="75"/>
      <c r="M118" s="79"/>
      <c r="N118" s="91"/>
      <c r="O118" s="75"/>
      <c r="P118" s="75"/>
      <c r="Q118" s="91"/>
      <c r="S118" s="80"/>
      <c r="T11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8" s="15"/>
      <c r="Y118" s="15"/>
      <c r="Z118" s="15"/>
      <c r="AA118" s="15"/>
      <c r="AB118" s="15"/>
      <c r="AC118" s="15"/>
      <c r="AD118" s="15"/>
      <c r="AE118" s="15" t="str">
        <f>+IF(AND(Таблица2[№п/п]&lt;&gt;"",Таблица2[СНИЛС]=""),1,"")</f>
        <v/>
      </c>
      <c r="AF118" s="15" t="str">
        <f>+IF(AND(Таблица2[№п/п]&lt;&gt;"",Таблица2[ИНН]=""),1,"")</f>
        <v/>
      </c>
      <c r="AG118" s="15"/>
      <c r="AH118" s="15"/>
      <c r="AI118" s="15"/>
      <c r="AJ118" s="15"/>
      <c r="AK11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8" s="66" t="str">
        <f>+IF((Таблица2[@ в графе мэйл
1- true
0 - false]+Таблица2[. в графе мэйл
1- true
0 - false])&gt;0,Справочник!$E$17,"")</f>
        <v/>
      </c>
      <c r="AP11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8" s="6" t="str">
        <f ca="1">+IF(AND(Таблица2[Дата рождения]&lt;&gt;"",Таблица2[Дата рождения]&gt;Справочник!$I$4),Справочник!$E$14,"")</f>
        <v/>
      </c>
      <c r="AS11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(ОРНЗ)])&lt;&gt;11),Справочник!E126,"")</f>
        <v/>
      </c>
      <c r="AU118" s="6" t="str">
        <f>+IF(AND(Таблица2[ИНН]&lt;&gt;"",LEN(Таблица2[ИНН])&lt;&gt;12),Справочник!$E$8,"")</f>
        <v/>
      </c>
      <c r="AV11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8" s="96" t="str">
        <f>IFERROR(IF(AND(Таблица2[СНИЛС]="",_xlfn.NUMBERVALUE(Таблица2[СНИЛС])),Справочник!$E$11,""),Справочник!$E$11)</f>
        <v/>
      </c>
      <c r="AX118" s="6" t="str">
        <f>+IF(AND(Таблица2[СНИЛС]&lt;&gt;"",LEN(Таблица2[СНИЛС])&lt;&gt;11),Справочник!E135,"")</f>
        <v/>
      </c>
    </row>
    <row r="119" spans="1:50" x14ac:dyDescent="0.25">
      <c r="A119" s="92"/>
      <c r="B119" s="92"/>
      <c r="D119" s="75"/>
      <c r="E119" s="93"/>
      <c r="F119" s="75"/>
      <c r="G119" s="75"/>
      <c r="H119" s="75"/>
      <c r="I119" s="75"/>
      <c r="J119" s="78"/>
      <c r="K119" s="75"/>
      <c r="L119" s="75"/>
      <c r="M119" s="79"/>
      <c r="N119" s="91"/>
      <c r="O119" s="75"/>
      <c r="P119" s="75"/>
      <c r="Q119" s="91"/>
      <c r="S119" s="80"/>
      <c r="T11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1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1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1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19" s="15"/>
      <c r="Y119" s="15"/>
      <c r="Z119" s="15"/>
      <c r="AA119" s="15"/>
      <c r="AB119" s="15"/>
      <c r="AC119" s="15"/>
      <c r="AD119" s="15"/>
      <c r="AE119" s="15" t="str">
        <f>+IF(AND(Таблица2[№п/п]&lt;&gt;"",Таблица2[СНИЛС]=""),1,"")</f>
        <v/>
      </c>
      <c r="AF119" s="15" t="str">
        <f>+IF(AND(Таблица2[№п/п]&lt;&gt;"",Таблица2[ИНН]=""),1,"")</f>
        <v/>
      </c>
      <c r="AG119" s="15"/>
      <c r="AH119" s="15"/>
      <c r="AI119" s="15"/>
      <c r="AJ119" s="15"/>
      <c r="AK11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1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1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1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19" s="66" t="str">
        <f>+IF((Таблица2[@ в графе мэйл
1- true
0 - false]+Таблица2[. в графе мэйл
1- true
0 - false])&gt;0,Справочник!$E$17,"")</f>
        <v/>
      </c>
      <c r="AP11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1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19" s="6" t="str">
        <f ca="1">+IF(AND(Таблица2[Дата рождения]&lt;&gt;"",Таблица2[Дата рождения]&gt;Справочник!$I$4),Справочник!$E$14,"")</f>
        <v/>
      </c>
      <c r="AS11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1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(ОРНЗ)])&lt;&gt;11),Справочник!E127,"")</f>
        <v/>
      </c>
      <c r="AU119" s="6" t="str">
        <f>+IF(AND(Таблица2[ИНН]&lt;&gt;"",LEN(Таблица2[ИНН])&lt;&gt;12),Справочник!$E$8,"")</f>
        <v/>
      </c>
      <c r="AV11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19" s="96" t="str">
        <f>IFERROR(IF(AND(Таблица2[СНИЛС]="",_xlfn.NUMBERVALUE(Таблица2[СНИЛС])),Справочник!$E$11,""),Справочник!$E$11)</f>
        <v/>
      </c>
      <c r="AX119" s="6" t="str">
        <f>+IF(AND(Таблица2[СНИЛС]&lt;&gt;"",LEN(Таблица2[СНИЛС])&lt;&gt;11),Справочник!E136,"")</f>
        <v/>
      </c>
    </row>
    <row r="120" spans="1:50" x14ac:dyDescent="0.25">
      <c r="A120" s="92"/>
      <c r="B120" s="92"/>
      <c r="D120" s="75"/>
      <c r="E120" s="93"/>
      <c r="F120" s="75"/>
      <c r="G120" s="75"/>
      <c r="H120" s="75"/>
      <c r="I120" s="75"/>
      <c r="J120" s="78"/>
      <c r="K120" s="75"/>
      <c r="L120" s="75"/>
      <c r="M120" s="79"/>
      <c r="N120" s="91"/>
      <c r="O120" s="75"/>
      <c r="P120" s="75"/>
      <c r="Q120" s="91"/>
      <c r="S120" s="80"/>
      <c r="T12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0" s="15"/>
      <c r="Y120" s="15"/>
      <c r="Z120" s="15"/>
      <c r="AA120" s="15"/>
      <c r="AB120" s="15"/>
      <c r="AC120" s="15"/>
      <c r="AD120" s="15"/>
      <c r="AE120" s="15" t="str">
        <f>+IF(AND(Таблица2[№п/п]&lt;&gt;"",Таблица2[СНИЛС]=""),1,"")</f>
        <v/>
      </c>
      <c r="AF120" s="15" t="str">
        <f>+IF(AND(Таблица2[№п/п]&lt;&gt;"",Таблица2[ИНН]=""),1,"")</f>
        <v/>
      </c>
      <c r="AG120" s="15"/>
      <c r="AH120" s="15"/>
      <c r="AI120" s="15"/>
      <c r="AJ120" s="15"/>
      <c r="AK12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0" s="66" t="str">
        <f>+IF((Таблица2[@ в графе мэйл
1- true
0 - false]+Таблица2[. в графе мэйл
1- true
0 - false])&gt;0,Справочник!$E$17,"")</f>
        <v/>
      </c>
      <c r="AP12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0" s="6" t="str">
        <f ca="1">+IF(AND(Таблица2[Дата рождения]&lt;&gt;"",Таблица2[Дата рождения]&gt;Справочник!$I$4),Справочник!$E$14,"")</f>
        <v/>
      </c>
      <c r="AS12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(ОРНЗ)])&lt;&gt;11),Справочник!E128,"")</f>
        <v/>
      </c>
      <c r="AU120" s="6" t="str">
        <f>+IF(AND(Таблица2[ИНН]&lt;&gt;"",LEN(Таблица2[ИНН])&lt;&gt;12),Справочник!$E$8,"")</f>
        <v/>
      </c>
      <c r="AV12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0" s="96" t="str">
        <f>IFERROR(IF(AND(Таблица2[СНИЛС]="",_xlfn.NUMBERVALUE(Таблица2[СНИЛС])),Справочник!$E$11,""),Справочник!$E$11)</f>
        <v/>
      </c>
      <c r="AX120" s="6" t="str">
        <f>+IF(AND(Таблица2[СНИЛС]&lt;&gt;"",LEN(Таблица2[СНИЛС])&lt;&gt;11),Справочник!E137,"")</f>
        <v/>
      </c>
    </row>
    <row r="121" spans="1:50" x14ac:dyDescent="0.25">
      <c r="A121" s="92"/>
      <c r="B121" s="92"/>
      <c r="D121" s="75"/>
      <c r="E121" s="93"/>
      <c r="F121" s="75"/>
      <c r="G121" s="75"/>
      <c r="H121" s="75"/>
      <c r="I121" s="75"/>
      <c r="J121" s="78"/>
      <c r="K121" s="75"/>
      <c r="L121" s="75"/>
      <c r="M121" s="79"/>
      <c r="N121" s="91"/>
      <c r="O121" s="75"/>
      <c r="P121" s="75"/>
      <c r="Q121" s="91"/>
      <c r="S121" s="80"/>
      <c r="T12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1" s="15"/>
      <c r="Y121" s="15"/>
      <c r="Z121" s="15"/>
      <c r="AA121" s="15"/>
      <c r="AB121" s="15"/>
      <c r="AC121" s="15"/>
      <c r="AD121" s="15"/>
      <c r="AE121" s="15" t="str">
        <f>+IF(AND(Таблица2[№п/п]&lt;&gt;"",Таблица2[СНИЛС]=""),1,"")</f>
        <v/>
      </c>
      <c r="AF121" s="15" t="str">
        <f>+IF(AND(Таблица2[№п/п]&lt;&gt;"",Таблица2[ИНН]=""),1,"")</f>
        <v/>
      </c>
      <c r="AG121" s="15"/>
      <c r="AH121" s="15"/>
      <c r="AI121" s="15"/>
      <c r="AJ121" s="15"/>
      <c r="AK12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1" s="66" t="str">
        <f>+IF((Таблица2[@ в графе мэйл
1- true
0 - false]+Таблица2[. в графе мэйл
1- true
0 - false])&gt;0,Справочник!$E$17,"")</f>
        <v/>
      </c>
      <c r="AP12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1" s="6" t="str">
        <f ca="1">+IF(AND(Таблица2[Дата рождения]&lt;&gt;"",Таблица2[Дата рождения]&gt;Справочник!$I$4),Справочник!$E$14,"")</f>
        <v/>
      </c>
      <c r="AS12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(ОРНЗ)])&lt;&gt;11),Справочник!E129,"")</f>
        <v/>
      </c>
      <c r="AU121" s="6" t="str">
        <f>+IF(AND(Таблица2[ИНН]&lt;&gt;"",LEN(Таблица2[ИНН])&lt;&gt;12),Справочник!$E$8,"")</f>
        <v/>
      </c>
      <c r="AV12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1" s="96" t="str">
        <f>IFERROR(IF(AND(Таблица2[СНИЛС]="",_xlfn.NUMBERVALUE(Таблица2[СНИЛС])),Справочник!$E$11,""),Справочник!$E$11)</f>
        <v/>
      </c>
      <c r="AX121" s="6" t="str">
        <f>+IF(AND(Таблица2[СНИЛС]&lt;&gt;"",LEN(Таблица2[СНИЛС])&lt;&gt;11),Справочник!E138,"")</f>
        <v/>
      </c>
    </row>
    <row r="122" spans="1:50" x14ac:dyDescent="0.25">
      <c r="A122" s="92"/>
      <c r="B122" s="92"/>
      <c r="D122" s="75"/>
      <c r="E122" s="93"/>
      <c r="F122" s="75"/>
      <c r="G122" s="75"/>
      <c r="H122" s="75"/>
      <c r="I122" s="75"/>
      <c r="J122" s="78"/>
      <c r="K122" s="75"/>
      <c r="L122" s="75"/>
      <c r="M122" s="79"/>
      <c r="N122" s="91"/>
      <c r="O122" s="75"/>
      <c r="P122" s="75"/>
      <c r="Q122" s="91"/>
      <c r="S122" s="80"/>
      <c r="T12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2" s="15"/>
      <c r="Y122" s="15"/>
      <c r="Z122" s="15"/>
      <c r="AA122" s="15"/>
      <c r="AB122" s="15"/>
      <c r="AC122" s="15"/>
      <c r="AD122" s="15"/>
      <c r="AE122" s="15" t="str">
        <f>+IF(AND(Таблица2[№п/п]&lt;&gt;"",Таблица2[СНИЛС]=""),1,"")</f>
        <v/>
      </c>
      <c r="AF122" s="15" t="str">
        <f>+IF(AND(Таблица2[№п/п]&lt;&gt;"",Таблица2[ИНН]=""),1,"")</f>
        <v/>
      </c>
      <c r="AG122" s="15"/>
      <c r="AH122" s="15"/>
      <c r="AI122" s="15"/>
      <c r="AJ122" s="15"/>
      <c r="AK12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2" s="66" t="str">
        <f>+IF((Таблица2[@ в графе мэйл
1- true
0 - false]+Таблица2[. в графе мэйл
1- true
0 - false])&gt;0,Справочник!$E$17,"")</f>
        <v/>
      </c>
      <c r="AP12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2" s="6" t="str">
        <f ca="1">+IF(AND(Таблица2[Дата рождения]&lt;&gt;"",Таблица2[Дата рождения]&gt;Справочник!$I$4),Справочник!$E$14,"")</f>
        <v/>
      </c>
      <c r="AS12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(ОРНЗ)])&lt;&gt;11),Справочник!E130,"")</f>
        <v/>
      </c>
      <c r="AU122" s="6" t="str">
        <f>+IF(AND(Таблица2[ИНН]&lt;&gt;"",LEN(Таблица2[ИНН])&lt;&gt;12),Справочник!$E$8,"")</f>
        <v/>
      </c>
      <c r="AV12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2" s="96" t="str">
        <f>IFERROR(IF(AND(Таблица2[СНИЛС]="",_xlfn.NUMBERVALUE(Таблица2[СНИЛС])),Справочник!$E$11,""),Справочник!$E$11)</f>
        <v/>
      </c>
      <c r="AX122" s="6" t="str">
        <f>+IF(AND(Таблица2[СНИЛС]&lt;&gt;"",LEN(Таблица2[СНИЛС])&lt;&gt;11),Справочник!E139,"")</f>
        <v/>
      </c>
    </row>
    <row r="123" spans="1:50" x14ac:dyDescent="0.25">
      <c r="A123" s="92"/>
      <c r="B123" s="92"/>
      <c r="D123" s="75"/>
      <c r="E123" s="93"/>
      <c r="F123" s="75"/>
      <c r="G123" s="75"/>
      <c r="H123" s="75"/>
      <c r="I123" s="75"/>
      <c r="J123" s="78"/>
      <c r="K123" s="75"/>
      <c r="L123" s="75"/>
      <c r="M123" s="79"/>
      <c r="N123" s="91"/>
      <c r="O123" s="75"/>
      <c r="P123" s="75"/>
      <c r="Q123" s="91"/>
      <c r="S123" s="80"/>
      <c r="T12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3" s="15"/>
      <c r="Y123" s="15"/>
      <c r="Z123" s="15"/>
      <c r="AA123" s="15"/>
      <c r="AB123" s="15"/>
      <c r="AC123" s="15"/>
      <c r="AD123" s="15"/>
      <c r="AE123" s="15" t="str">
        <f>+IF(AND(Таблица2[№п/п]&lt;&gt;"",Таблица2[СНИЛС]=""),1,"")</f>
        <v/>
      </c>
      <c r="AF123" s="15" t="str">
        <f>+IF(AND(Таблица2[№п/п]&lt;&gt;"",Таблица2[ИНН]=""),1,"")</f>
        <v/>
      </c>
      <c r="AG123" s="15"/>
      <c r="AH123" s="15"/>
      <c r="AI123" s="15"/>
      <c r="AJ123" s="15"/>
      <c r="AK12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3" s="66" t="str">
        <f>+IF((Таблица2[@ в графе мэйл
1- true
0 - false]+Таблица2[. в графе мэйл
1- true
0 - false])&gt;0,Справочник!$E$17,"")</f>
        <v/>
      </c>
      <c r="AP12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3" s="6" t="str">
        <f ca="1">+IF(AND(Таблица2[Дата рождения]&lt;&gt;"",Таблица2[Дата рождения]&gt;Справочник!$I$4),Справочник!$E$14,"")</f>
        <v/>
      </c>
      <c r="AS12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(ОРНЗ)])&lt;&gt;11),Справочник!E131,"")</f>
        <v/>
      </c>
      <c r="AU123" s="6" t="str">
        <f>+IF(AND(Таблица2[ИНН]&lt;&gt;"",LEN(Таблица2[ИНН])&lt;&gt;12),Справочник!$E$8,"")</f>
        <v/>
      </c>
      <c r="AV12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3" s="96" t="str">
        <f>IFERROR(IF(AND(Таблица2[СНИЛС]="",_xlfn.NUMBERVALUE(Таблица2[СНИЛС])),Справочник!$E$11,""),Справочник!$E$11)</f>
        <v/>
      </c>
      <c r="AX123" s="6" t="str">
        <f>+IF(AND(Таблица2[СНИЛС]&lt;&gt;"",LEN(Таблица2[СНИЛС])&lt;&gt;11),Справочник!E140,"")</f>
        <v/>
      </c>
    </row>
    <row r="124" spans="1:50" x14ac:dyDescent="0.25">
      <c r="A124" s="92"/>
      <c r="B124" s="92"/>
      <c r="D124" s="75"/>
      <c r="E124" s="93"/>
      <c r="F124" s="75"/>
      <c r="G124" s="75"/>
      <c r="H124" s="75"/>
      <c r="I124" s="75"/>
      <c r="J124" s="78"/>
      <c r="K124" s="75"/>
      <c r="L124" s="75"/>
      <c r="M124" s="79"/>
      <c r="N124" s="91"/>
      <c r="O124" s="75"/>
      <c r="P124" s="75"/>
      <c r="Q124" s="91"/>
      <c r="S124" s="80"/>
      <c r="T12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4" s="15"/>
      <c r="Y124" s="15"/>
      <c r="Z124" s="15"/>
      <c r="AA124" s="15"/>
      <c r="AB124" s="15"/>
      <c r="AC124" s="15"/>
      <c r="AD124" s="15"/>
      <c r="AE124" s="15" t="str">
        <f>+IF(AND(Таблица2[№п/п]&lt;&gt;"",Таблица2[СНИЛС]=""),1,"")</f>
        <v/>
      </c>
      <c r="AF124" s="15" t="str">
        <f>+IF(AND(Таблица2[№п/п]&lt;&gt;"",Таблица2[ИНН]=""),1,"")</f>
        <v/>
      </c>
      <c r="AG124" s="15"/>
      <c r="AH124" s="15"/>
      <c r="AI124" s="15"/>
      <c r="AJ124" s="15"/>
      <c r="AK12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4" s="66" t="str">
        <f>+IF((Таблица2[@ в графе мэйл
1- true
0 - false]+Таблица2[. в графе мэйл
1- true
0 - false])&gt;0,Справочник!$E$17,"")</f>
        <v/>
      </c>
      <c r="AP12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4" s="6" t="str">
        <f ca="1">+IF(AND(Таблица2[Дата рождения]&lt;&gt;"",Таблица2[Дата рождения]&gt;Справочник!$I$4),Справочник!$E$14,"")</f>
        <v/>
      </c>
      <c r="AS12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(ОРНЗ)])&lt;&gt;11),Справочник!E132,"")</f>
        <v/>
      </c>
      <c r="AU124" s="6" t="str">
        <f>+IF(AND(Таблица2[ИНН]&lt;&gt;"",LEN(Таблица2[ИНН])&lt;&gt;12),Справочник!$E$8,"")</f>
        <v/>
      </c>
      <c r="AV12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4" s="96" t="str">
        <f>IFERROR(IF(AND(Таблица2[СНИЛС]="",_xlfn.NUMBERVALUE(Таблица2[СНИЛС])),Справочник!$E$11,""),Справочник!$E$11)</f>
        <v/>
      </c>
      <c r="AX124" s="6" t="str">
        <f>+IF(AND(Таблица2[СНИЛС]&lt;&gt;"",LEN(Таблица2[СНИЛС])&lt;&gt;11),Справочник!E141,"")</f>
        <v/>
      </c>
    </row>
    <row r="125" spans="1:50" x14ac:dyDescent="0.25">
      <c r="A125" s="92"/>
      <c r="B125" s="92"/>
      <c r="D125" s="75"/>
      <c r="E125" s="93"/>
      <c r="F125" s="75"/>
      <c r="G125" s="75"/>
      <c r="H125" s="75"/>
      <c r="I125" s="75"/>
      <c r="J125" s="78"/>
      <c r="K125" s="75"/>
      <c r="L125" s="75"/>
      <c r="M125" s="79"/>
      <c r="N125" s="91"/>
      <c r="O125" s="75"/>
      <c r="P125" s="75"/>
      <c r="Q125" s="91"/>
      <c r="S125" s="80"/>
      <c r="T12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5" s="15"/>
      <c r="Y125" s="15"/>
      <c r="Z125" s="15"/>
      <c r="AA125" s="15"/>
      <c r="AB125" s="15"/>
      <c r="AC125" s="15"/>
      <c r="AD125" s="15"/>
      <c r="AE125" s="15" t="str">
        <f>+IF(AND(Таблица2[№п/п]&lt;&gt;"",Таблица2[СНИЛС]=""),1,"")</f>
        <v/>
      </c>
      <c r="AF125" s="15" t="str">
        <f>+IF(AND(Таблица2[№п/п]&lt;&gt;"",Таблица2[ИНН]=""),1,"")</f>
        <v/>
      </c>
      <c r="AG125" s="15"/>
      <c r="AH125" s="15"/>
      <c r="AI125" s="15"/>
      <c r="AJ125" s="15"/>
      <c r="AK12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5" s="66" t="str">
        <f>+IF((Таблица2[@ в графе мэйл
1- true
0 - false]+Таблица2[. в графе мэйл
1- true
0 - false])&gt;0,Справочник!$E$17,"")</f>
        <v/>
      </c>
      <c r="AP12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5" s="6" t="str">
        <f ca="1">+IF(AND(Таблица2[Дата рождения]&lt;&gt;"",Таблица2[Дата рождения]&gt;Справочник!$I$4),Справочник!$E$14,"")</f>
        <v/>
      </c>
      <c r="AS12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(ОРНЗ)])&lt;&gt;11),Справочник!E133,"")</f>
        <v/>
      </c>
      <c r="AU125" s="6" t="str">
        <f>+IF(AND(Таблица2[ИНН]&lt;&gt;"",LEN(Таблица2[ИНН])&lt;&gt;12),Справочник!$E$8,"")</f>
        <v/>
      </c>
      <c r="AV12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5" s="96" t="str">
        <f>IFERROR(IF(AND(Таблица2[СНИЛС]="",_xlfn.NUMBERVALUE(Таблица2[СНИЛС])),Справочник!$E$11,""),Справочник!$E$11)</f>
        <v/>
      </c>
      <c r="AX125" s="6" t="str">
        <f>+IF(AND(Таблица2[СНИЛС]&lt;&gt;"",LEN(Таблица2[СНИЛС])&lt;&gt;11),Справочник!E142,"")</f>
        <v/>
      </c>
    </row>
    <row r="126" spans="1:50" x14ac:dyDescent="0.25">
      <c r="A126" s="92"/>
      <c r="B126" s="92"/>
      <c r="D126" s="75"/>
      <c r="E126" s="93"/>
      <c r="F126" s="75"/>
      <c r="G126" s="75"/>
      <c r="H126" s="75"/>
      <c r="I126" s="75"/>
      <c r="J126" s="78"/>
      <c r="K126" s="75"/>
      <c r="L126" s="75"/>
      <c r="M126" s="79"/>
      <c r="N126" s="91"/>
      <c r="O126" s="75"/>
      <c r="P126" s="75"/>
      <c r="Q126" s="91"/>
      <c r="S126" s="80"/>
      <c r="T12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6" s="15"/>
      <c r="Y126" s="15"/>
      <c r="Z126" s="15"/>
      <c r="AA126" s="15"/>
      <c r="AB126" s="15"/>
      <c r="AC126" s="15"/>
      <c r="AD126" s="15"/>
      <c r="AE126" s="15" t="str">
        <f>+IF(AND(Таблица2[№п/п]&lt;&gt;"",Таблица2[СНИЛС]=""),1,"")</f>
        <v/>
      </c>
      <c r="AF126" s="15" t="str">
        <f>+IF(AND(Таблица2[№п/п]&lt;&gt;"",Таблица2[ИНН]=""),1,"")</f>
        <v/>
      </c>
      <c r="AG126" s="15"/>
      <c r="AH126" s="15"/>
      <c r="AI126" s="15"/>
      <c r="AJ126" s="15"/>
      <c r="AK12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6" s="66" t="str">
        <f>+IF((Таблица2[@ в графе мэйл
1- true
0 - false]+Таблица2[. в графе мэйл
1- true
0 - false])&gt;0,Справочник!$E$17,"")</f>
        <v/>
      </c>
      <c r="AP12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6" s="6" t="str">
        <f ca="1">+IF(AND(Таблица2[Дата рождения]&lt;&gt;"",Таблица2[Дата рождения]&gt;Справочник!$I$4),Справочник!$E$14,"")</f>
        <v/>
      </c>
      <c r="AS12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(ОРНЗ)])&lt;&gt;11),Справочник!E134,"")</f>
        <v/>
      </c>
      <c r="AU126" s="6" t="str">
        <f>+IF(AND(Таблица2[ИНН]&lt;&gt;"",LEN(Таблица2[ИНН])&lt;&gt;12),Справочник!$E$8,"")</f>
        <v/>
      </c>
      <c r="AV12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6" s="96" t="str">
        <f>IFERROR(IF(AND(Таблица2[СНИЛС]="",_xlfn.NUMBERVALUE(Таблица2[СНИЛС])),Справочник!$E$11,""),Справочник!$E$11)</f>
        <v/>
      </c>
      <c r="AX126" s="6" t="str">
        <f>+IF(AND(Таблица2[СНИЛС]&lt;&gt;"",LEN(Таблица2[СНИЛС])&lt;&gt;11),Справочник!E143,"")</f>
        <v/>
      </c>
    </row>
    <row r="127" spans="1:50" x14ac:dyDescent="0.25">
      <c r="A127" s="92"/>
      <c r="B127" s="92"/>
      <c r="D127" s="75"/>
      <c r="E127" s="93"/>
      <c r="F127" s="75"/>
      <c r="G127" s="75"/>
      <c r="H127" s="75"/>
      <c r="I127" s="75"/>
      <c r="J127" s="78"/>
      <c r="K127" s="75"/>
      <c r="L127" s="75"/>
      <c r="M127" s="79"/>
      <c r="N127" s="91"/>
      <c r="O127" s="75"/>
      <c r="P127" s="75"/>
      <c r="Q127" s="91"/>
      <c r="S127" s="80"/>
      <c r="T12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7" s="15"/>
      <c r="Y127" s="15"/>
      <c r="Z127" s="15"/>
      <c r="AA127" s="15"/>
      <c r="AB127" s="15"/>
      <c r="AC127" s="15"/>
      <c r="AD127" s="15"/>
      <c r="AE127" s="15" t="str">
        <f>+IF(AND(Таблица2[№п/п]&lt;&gt;"",Таблица2[СНИЛС]=""),1,"")</f>
        <v/>
      </c>
      <c r="AF127" s="15" t="str">
        <f>+IF(AND(Таблица2[№п/п]&lt;&gt;"",Таблица2[ИНН]=""),1,"")</f>
        <v/>
      </c>
      <c r="AG127" s="15"/>
      <c r="AH127" s="15"/>
      <c r="AI127" s="15"/>
      <c r="AJ127" s="15"/>
      <c r="AK12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7" s="66" t="str">
        <f>+IF((Таблица2[@ в графе мэйл
1- true
0 - false]+Таблица2[. в графе мэйл
1- true
0 - false])&gt;0,Справочник!$E$17,"")</f>
        <v/>
      </c>
      <c r="AP12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7" s="6" t="str">
        <f ca="1">+IF(AND(Таблица2[Дата рождения]&lt;&gt;"",Таблица2[Дата рождения]&gt;Справочник!$I$4),Справочник!$E$14,"")</f>
        <v/>
      </c>
      <c r="AS12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(ОРНЗ)])&lt;&gt;11),Справочник!E135,"")</f>
        <v/>
      </c>
      <c r="AU127" s="6" t="str">
        <f>+IF(AND(Таблица2[ИНН]&lt;&gt;"",LEN(Таблица2[ИНН])&lt;&gt;12),Справочник!$E$8,"")</f>
        <v/>
      </c>
      <c r="AV12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7" s="96" t="str">
        <f>IFERROR(IF(AND(Таблица2[СНИЛС]="",_xlfn.NUMBERVALUE(Таблица2[СНИЛС])),Справочник!$E$11,""),Справочник!$E$11)</f>
        <v/>
      </c>
      <c r="AX127" s="6" t="str">
        <f>+IF(AND(Таблица2[СНИЛС]&lt;&gt;"",LEN(Таблица2[СНИЛС])&lt;&gt;11),Справочник!E144,"")</f>
        <v/>
      </c>
    </row>
    <row r="128" spans="1:50" x14ac:dyDescent="0.25">
      <c r="A128" s="92"/>
      <c r="B128" s="92"/>
      <c r="D128" s="75"/>
      <c r="E128" s="93"/>
      <c r="F128" s="75"/>
      <c r="G128" s="75"/>
      <c r="H128" s="75"/>
      <c r="I128" s="75"/>
      <c r="J128" s="78"/>
      <c r="K128" s="75"/>
      <c r="L128" s="75"/>
      <c r="M128" s="79"/>
      <c r="N128" s="91"/>
      <c r="O128" s="75"/>
      <c r="P128" s="75"/>
      <c r="Q128" s="91"/>
      <c r="S128" s="80"/>
      <c r="T12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8" s="15"/>
      <c r="Y128" s="15"/>
      <c r="Z128" s="15"/>
      <c r="AA128" s="15"/>
      <c r="AB128" s="15"/>
      <c r="AC128" s="15"/>
      <c r="AD128" s="15"/>
      <c r="AE128" s="15" t="str">
        <f>+IF(AND(Таблица2[№п/п]&lt;&gt;"",Таблица2[СНИЛС]=""),1,"")</f>
        <v/>
      </c>
      <c r="AF128" s="15" t="str">
        <f>+IF(AND(Таблица2[№п/п]&lt;&gt;"",Таблица2[ИНН]=""),1,"")</f>
        <v/>
      </c>
      <c r="AG128" s="15"/>
      <c r="AH128" s="15"/>
      <c r="AI128" s="15"/>
      <c r="AJ128" s="15"/>
      <c r="AK12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8" s="66" t="str">
        <f>+IF((Таблица2[@ в графе мэйл
1- true
0 - false]+Таблица2[. в графе мэйл
1- true
0 - false])&gt;0,Справочник!$E$17,"")</f>
        <v/>
      </c>
      <c r="AP12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8" s="6" t="str">
        <f ca="1">+IF(AND(Таблица2[Дата рождения]&lt;&gt;"",Таблица2[Дата рождения]&gt;Справочник!$I$4),Справочник!$E$14,"")</f>
        <v/>
      </c>
      <c r="AS12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(ОРНЗ)])&lt;&gt;11),Справочник!E136,"")</f>
        <v/>
      </c>
      <c r="AU128" s="6" t="str">
        <f>+IF(AND(Таблица2[ИНН]&lt;&gt;"",LEN(Таблица2[ИНН])&lt;&gt;12),Справочник!$E$8,"")</f>
        <v/>
      </c>
      <c r="AV12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8" s="96" t="str">
        <f>IFERROR(IF(AND(Таблица2[СНИЛС]="",_xlfn.NUMBERVALUE(Таблица2[СНИЛС])),Справочник!$E$11,""),Справочник!$E$11)</f>
        <v/>
      </c>
      <c r="AX128" s="6" t="str">
        <f>+IF(AND(Таблица2[СНИЛС]&lt;&gt;"",LEN(Таблица2[СНИЛС])&lt;&gt;11),Справочник!E145,"")</f>
        <v/>
      </c>
    </row>
    <row r="129" spans="1:50" x14ac:dyDescent="0.25">
      <c r="A129" s="92"/>
      <c r="B129" s="92"/>
      <c r="D129" s="75"/>
      <c r="E129" s="93"/>
      <c r="F129" s="75"/>
      <c r="G129" s="75"/>
      <c r="H129" s="75"/>
      <c r="I129" s="75"/>
      <c r="J129" s="78"/>
      <c r="K129" s="75"/>
      <c r="L129" s="75"/>
      <c r="M129" s="79"/>
      <c r="N129" s="91"/>
      <c r="O129" s="75"/>
      <c r="P129" s="75"/>
      <c r="Q129" s="91"/>
      <c r="S129" s="80"/>
      <c r="T12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2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2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2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29" s="15"/>
      <c r="Y129" s="15"/>
      <c r="Z129" s="15"/>
      <c r="AA129" s="15"/>
      <c r="AB129" s="15"/>
      <c r="AC129" s="15"/>
      <c r="AD129" s="15"/>
      <c r="AE129" s="15" t="str">
        <f>+IF(AND(Таблица2[№п/п]&lt;&gt;"",Таблица2[СНИЛС]=""),1,"")</f>
        <v/>
      </c>
      <c r="AF129" s="15" t="str">
        <f>+IF(AND(Таблица2[№п/п]&lt;&gt;"",Таблица2[ИНН]=""),1,"")</f>
        <v/>
      </c>
      <c r="AG129" s="15"/>
      <c r="AH129" s="15"/>
      <c r="AI129" s="15"/>
      <c r="AJ129" s="15"/>
      <c r="AK12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2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2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2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29" s="66" t="str">
        <f>+IF((Таблица2[@ в графе мэйл
1- true
0 - false]+Таблица2[. в графе мэйл
1- true
0 - false])&gt;0,Справочник!$E$17,"")</f>
        <v/>
      </c>
      <c r="AP12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2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29" s="6" t="str">
        <f ca="1">+IF(AND(Таблица2[Дата рождения]&lt;&gt;"",Таблица2[Дата рождения]&gt;Справочник!$I$4),Справочник!$E$14,"")</f>
        <v/>
      </c>
      <c r="AS12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2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(ОРНЗ)])&lt;&gt;11),Справочник!E137,"")</f>
        <v/>
      </c>
      <c r="AU129" s="6" t="str">
        <f>+IF(AND(Таблица2[ИНН]&lt;&gt;"",LEN(Таблица2[ИНН])&lt;&gt;12),Справочник!$E$8,"")</f>
        <v/>
      </c>
      <c r="AV12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29" s="96" t="str">
        <f>IFERROR(IF(AND(Таблица2[СНИЛС]="",_xlfn.NUMBERVALUE(Таблица2[СНИЛС])),Справочник!$E$11,""),Справочник!$E$11)</f>
        <v/>
      </c>
      <c r="AX129" s="6" t="str">
        <f>+IF(AND(Таблица2[СНИЛС]&lt;&gt;"",LEN(Таблица2[СНИЛС])&lt;&gt;11),Справочник!E146,"")</f>
        <v/>
      </c>
    </row>
    <row r="130" spans="1:50" x14ac:dyDescent="0.25">
      <c r="A130" s="92"/>
      <c r="B130" s="92"/>
      <c r="D130" s="75"/>
      <c r="E130" s="93"/>
      <c r="F130" s="75"/>
      <c r="G130" s="75"/>
      <c r="H130" s="75"/>
      <c r="I130" s="75"/>
      <c r="J130" s="78"/>
      <c r="K130" s="75"/>
      <c r="L130" s="75"/>
      <c r="M130" s="79"/>
      <c r="N130" s="91"/>
      <c r="O130" s="75"/>
      <c r="P130" s="75"/>
      <c r="Q130" s="91"/>
      <c r="S130" s="80"/>
      <c r="T13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0" s="15"/>
      <c r="Y130" s="15"/>
      <c r="Z130" s="15"/>
      <c r="AA130" s="15"/>
      <c r="AB130" s="15"/>
      <c r="AC130" s="15"/>
      <c r="AD130" s="15"/>
      <c r="AE130" s="15" t="str">
        <f>+IF(AND(Таблица2[№п/п]&lt;&gt;"",Таблица2[СНИЛС]=""),1,"")</f>
        <v/>
      </c>
      <c r="AF130" s="15" t="str">
        <f>+IF(AND(Таблица2[№п/п]&lt;&gt;"",Таблица2[ИНН]=""),1,"")</f>
        <v/>
      </c>
      <c r="AG130" s="15"/>
      <c r="AH130" s="15"/>
      <c r="AI130" s="15"/>
      <c r="AJ130" s="15"/>
      <c r="AK13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0" s="66" t="str">
        <f>+IF((Таблица2[@ в графе мэйл
1- true
0 - false]+Таблица2[. в графе мэйл
1- true
0 - false])&gt;0,Справочник!$E$17,"")</f>
        <v/>
      </c>
      <c r="AP13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0" s="6" t="str">
        <f ca="1">+IF(AND(Таблица2[Дата рождения]&lt;&gt;"",Таблица2[Дата рождения]&gt;Справочник!$I$4),Справочник!$E$14,"")</f>
        <v/>
      </c>
      <c r="AS13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(ОРНЗ)])&lt;&gt;11),Справочник!E138,"")</f>
        <v/>
      </c>
      <c r="AU130" s="6" t="str">
        <f>+IF(AND(Таблица2[ИНН]&lt;&gt;"",LEN(Таблица2[ИНН])&lt;&gt;12),Справочник!$E$8,"")</f>
        <v/>
      </c>
      <c r="AV13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0" s="96" t="str">
        <f>IFERROR(IF(AND(Таблица2[СНИЛС]="",_xlfn.NUMBERVALUE(Таблица2[СНИЛС])),Справочник!$E$11,""),Справочник!$E$11)</f>
        <v/>
      </c>
      <c r="AX130" s="6" t="str">
        <f>+IF(AND(Таблица2[СНИЛС]&lt;&gt;"",LEN(Таблица2[СНИЛС])&lt;&gt;11),Справочник!E147,"")</f>
        <v/>
      </c>
    </row>
    <row r="131" spans="1:50" x14ac:dyDescent="0.25">
      <c r="A131" s="92"/>
      <c r="B131" s="92"/>
      <c r="D131" s="75"/>
      <c r="E131" s="93"/>
      <c r="F131" s="75"/>
      <c r="G131" s="75"/>
      <c r="H131" s="75"/>
      <c r="I131" s="75"/>
      <c r="J131" s="78"/>
      <c r="K131" s="75"/>
      <c r="L131" s="75"/>
      <c r="M131" s="79"/>
      <c r="N131" s="91"/>
      <c r="O131" s="75"/>
      <c r="P131" s="75"/>
      <c r="Q131" s="91"/>
      <c r="S131" s="80"/>
      <c r="T13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1" s="15"/>
      <c r="Y131" s="15"/>
      <c r="Z131" s="15"/>
      <c r="AA131" s="15"/>
      <c r="AB131" s="15"/>
      <c r="AC131" s="15"/>
      <c r="AD131" s="15"/>
      <c r="AE131" s="15" t="str">
        <f>+IF(AND(Таблица2[№п/п]&lt;&gt;"",Таблица2[СНИЛС]=""),1,"")</f>
        <v/>
      </c>
      <c r="AF131" s="15" t="str">
        <f>+IF(AND(Таблица2[№п/п]&lt;&gt;"",Таблица2[ИНН]=""),1,"")</f>
        <v/>
      </c>
      <c r="AG131" s="15"/>
      <c r="AH131" s="15"/>
      <c r="AI131" s="15"/>
      <c r="AJ131" s="15"/>
      <c r="AK13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1" s="66" t="str">
        <f>+IF((Таблица2[@ в графе мэйл
1- true
0 - false]+Таблица2[. в графе мэйл
1- true
0 - false])&gt;0,Справочник!$E$17,"")</f>
        <v/>
      </c>
      <c r="AP13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1" s="6" t="str">
        <f ca="1">+IF(AND(Таблица2[Дата рождения]&lt;&gt;"",Таблица2[Дата рождения]&gt;Справочник!$I$4),Справочник!$E$14,"")</f>
        <v/>
      </c>
      <c r="AS13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(ОРНЗ)])&lt;&gt;11),Справочник!E139,"")</f>
        <v/>
      </c>
      <c r="AU131" s="6" t="str">
        <f>+IF(AND(Таблица2[ИНН]&lt;&gt;"",LEN(Таблица2[ИНН])&lt;&gt;12),Справочник!$E$8,"")</f>
        <v/>
      </c>
      <c r="AV13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1" s="96" t="str">
        <f>IFERROR(IF(AND(Таблица2[СНИЛС]="",_xlfn.NUMBERVALUE(Таблица2[СНИЛС])),Справочник!$E$11,""),Справочник!$E$11)</f>
        <v/>
      </c>
      <c r="AX131" s="6" t="str">
        <f>+IF(AND(Таблица2[СНИЛС]&lt;&gt;"",LEN(Таблица2[СНИЛС])&lt;&gt;11),Справочник!E148,"")</f>
        <v/>
      </c>
    </row>
    <row r="132" spans="1:50" x14ac:dyDescent="0.25">
      <c r="A132" s="92"/>
      <c r="B132" s="92"/>
      <c r="D132" s="75"/>
      <c r="E132" s="93"/>
      <c r="F132" s="75"/>
      <c r="G132" s="75"/>
      <c r="H132" s="75"/>
      <c r="I132" s="75"/>
      <c r="J132" s="78"/>
      <c r="K132" s="75"/>
      <c r="L132" s="75"/>
      <c r="M132" s="79"/>
      <c r="N132" s="91"/>
      <c r="O132" s="75"/>
      <c r="P132" s="75"/>
      <c r="Q132" s="91"/>
      <c r="S132" s="80"/>
      <c r="T13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2" s="15"/>
      <c r="Y132" s="15"/>
      <c r="Z132" s="15"/>
      <c r="AA132" s="15"/>
      <c r="AB132" s="15"/>
      <c r="AC132" s="15"/>
      <c r="AD132" s="15"/>
      <c r="AE132" s="15" t="str">
        <f>+IF(AND(Таблица2[№п/п]&lt;&gt;"",Таблица2[СНИЛС]=""),1,"")</f>
        <v/>
      </c>
      <c r="AF132" s="15" t="str">
        <f>+IF(AND(Таблица2[№п/п]&lt;&gt;"",Таблица2[ИНН]=""),1,"")</f>
        <v/>
      </c>
      <c r="AG132" s="15"/>
      <c r="AH132" s="15"/>
      <c r="AI132" s="15"/>
      <c r="AJ132" s="15"/>
      <c r="AK13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2" s="66" t="str">
        <f>+IF((Таблица2[@ в графе мэйл
1- true
0 - false]+Таблица2[. в графе мэйл
1- true
0 - false])&gt;0,Справочник!$E$17,"")</f>
        <v/>
      </c>
      <c r="AP13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2" s="6" t="str">
        <f ca="1">+IF(AND(Таблица2[Дата рождения]&lt;&gt;"",Таблица2[Дата рождения]&gt;Справочник!$I$4),Справочник!$E$14,"")</f>
        <v/>
      </c>
      <c r="AS13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(ОРНЗ)])&lt;&gt;11),Справочник!E140,"")</f>
        <v/>
      </c>
      <c r="AU132" s="6" t="str">
        <f>+IF(AND(Таблица2[ИНН]&lt;&gt;"",LEN(Таблица2[ИНН])&lt;&gt;12),Справочник!$E$8,"")</f>
        <v/>
      </c>
      <c r="AV13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2" s="96" t="str">
        <f>IFERROR(IF(AND(Таблица2[СНИЛС]="",_xlfn.NUMBERVALUE(Таблица2[СНИЛС])),Справочник!$E$11,""),Справочник!$E$11)</f>
        <v/>
      </c>
      <c r="AX132" s="6" t="str">
        <f>+IF(AND(Таблица2[СНИЛС]&lt;&gt;"",LEN(Таблица2[СНИЛС])&lt;&gt;11),Справочник!E149,"")</f>
        <v/>
      </c>
    </row>
    <row r="133" spans="1:50" x14ac:dyDescent="0.25">
      <c r="A133" s="92"/>
      <c r="B133" s="92"/>
      <c r="D133" s="75"/>
      <c r="E133" s="93"/>
      <c r="F133" s="75"/>
      <c r="G133" s="75"/>
      <c r="H133" s="75"/>
      <c r="I133" s="75"/>
      <c r="J133" s="78"/>
      <c r="K133" s="75"/>
      <c r="L133" s="75"/>
      <c r="M133" s="79"/>
      <c r="N133" s="91"/>
      <c r="O133" s="75"/>
      <c r="P133" s="75"/>
      <c r="Q133" s="91"/>
      <c r="S133" s="80"/>
      <c r="T13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3" s="15"/>
      <c r="Y133" s="15"/>
      <c r="Z133" s="15"/>
      <c r="AA133" s="15"/>
      <c r="AB133" s="15"/>
      <c r="AC133" s="15"/>
      <c r="AD133" s="15"/>
      <c r="AE133" s="15" t="str">
        <f>+IF(AND(Таблица2[№п/п]&lt;&gt;"",Таблица2[СНИЛС]=""),1,"")</f>
        <v/>
      </c>
      <c r="AF133" s="15" t="str">
        <f>+IF(AND(Таблица2[№п/п]&lt;&gt;"",Таблица2[ИНН]=""),1,"")</f>
        <v/>
      </c>
      <c r="AG133" s="15"/>
      <c r="AH133" s="15"/>
      <c r="AI133" s="15"/>
      <c r="AJ133" s="15"/>
      <c r="AK13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3" s="66" t="str">
        <f>+IF((Таблица2[@ в графе мэйл
1- true
0 - false]+Таблица2[. в графе мэйл
1- true
0 - false])&gt;0,Справочник!$E$17,"")</f>
        <v/>
      </c>
      <c r="AP13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3" s="6" t="str">
        <f ca="1">+IF(AND(Таблица2[Дата рождения]&lt;&gt;"",Таблица2[Дата рождения]&gt;Справочник!$I$4),Справочник!$E$14,"")</f>
        <v/>
      </c>
      <c r="AS13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(ОРНЗ)])&lt;&gt;11),Справочник!E141,"")</f>
        <v/>
      </c>
      <c r="AU133" s="6" t="str">
        <f>+IF(AND(Таблица2[ИНН]&lt;&gt;"",LEN(Таблица2[ИНН])&lt;&gt;12),Справочник!$E$8,"")</f>
        <v/>
      </c>
      <c r="AV13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3" s="96" t="str">
        <f>IFERROR(IF(AND(Таблица2[СНИЛС]="",_xlfn.NUMBERVALUE(Таблица2[СНИЛС])),Справочник!$E$11,""),Справочник!$E$11)</f>
        <v/>
      </c>
      <c r="AX133" s="6" t="str">
        <f>+IF(AND(Таблица2[СНИЛС]&lt;&gt;"",LEN(Таблица2[СНИЛС])&lt;&gt;11),Справочник!E150,"")</f>
        <v/>
      </c>
    </row>
    <row r="134" spans="1:50" x14ac:dyDescent="0.25">
      <c r="A134" s="92"/>
      <c r="B134" s="92"/>
      <c r="D134" s="75"/>
      <c r="E134" s="93"/>
      <c r="F134" s="75"/>
      <c r="G134" s="75"/>
      <c r="H134" s="75"/>
      <c r="I134" s="75"/>
      <c r="J134" s="78"/>
      <c r="K134" s="75"/>
      <c r="L134" s="75"/>
      <c r="M134" s="79"/>
      <c r="N134" s="91"/>
      <c r="O134" s="75"/>
      <c r="P134" s="75"/>
      <c r="Q134" s="91"/>
      <c r="S134" s="80"/>
      <c r="T13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4" s="15"/>
      <c r="Y134" s="15"/>
      <c r="Z134" s="15"/>
      <c r="AA134" s="15"/>
      <c r="AB134" s="15"/>
      <c r="AC134" s="15"/>
      <c r="AD134" s="15"/>
      <c r="AE134" s="15" t="str">
        <f>+IF(AND(Таблица2[№п/п]&lt;&gt;"",Таблица2[СНИЛС]=""),1,"")</f>
        <v/>
      </c>
      <c r="AF134" s="15" t="str">
        <f>+IF(AND(Таблица2[№п/п]&lt;&gt;"",Таблица2[ИНН]=""),1,"")</f>
        <v/>
      </c>
      <c r="AG134" s="15"/>
      <c r="AH134" s="15"/>
      <c r="AI134" s="15"/>
      <c r="AJ134" s="15"/>
      <c r="AK13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4" s="66" t="str">
        <f>+IF((Таблица2[@ в графе мэйл
1- true
0 - false]+Таблица2[. в графе мэйл
1- true
0 - false])&gt;0,Справочник!$E$17,"")</f>
        <v/>
      </c>
      <c r="AP13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4" s="6" t="str">
        <f ca="1">+IF(AND(Таблица2[Дата рождения]&lt;&gt;"",Таблица2[Дата рождения]&gt;Справочник!$I$4),Справочник!$E$14,"")</f>
        <v/>
      </c>
      <c r="AS13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(ОРНЗ)])&lt;&gt;11),Справочник!E142,"")</f>
        <v/>
      </c>
      <c r="AU134" s="6" t="str">
        <f>+IF(AND(Таблица2[ИНН]&lt;&gt;"",LEN(Таблица2[ИНН])&lt;&gt;12),Справочник!$E$8,"")</f>
        <v/>
      </c>
      <c r="AV13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4" s="96" t="str">
        <f>IFERROR(IF(AND(Таблица2[СНИЛС]="",_xlfn.NUMBERVALUE(Таблица2[СНИЛС])),Справочник!$E$11,""),Справочник!$E$11)</f>
        <v/>
      </c>
      <c r="AX134" s="6" t="str">
        <f>+IF(AND(Таблица2[СНИЛС]&lt;&gt;"",LEN(Таблица2[СНИЛС])&lt;&gt;11),Справочник!E151,"")</f>
        <v/>
      </c>
    </row>
    <row r="135" spans="1:50" x14ac:dyDescent="0.25">
      <c r="A135" s="92"/>
      <c r="B135" s="92"/>
      <c r="D135" s="75"/>
      <c r="E135" s="93"/>
      <c r="F135" s="75"/>
      <c r="G135" s="75"/>
      <c r="H135" s="75"/>
      <c r="I135" s="75"/>
      <c r="J135" s="78"/>
      <c r="K135" s="75"/>
      <c r="L135" s="75"/>
      <c r="M135" s="79"/>
      <c r="N135" s="91"/>
      <c r="O135" s="75"/>
      <c r="P135" s="75"/>
      <c r="Q135" s="91"/>
      <c r="S135" s="80"/>
      <c r="T13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5" s="15"/>
      <c r="Y135" s="15"/>
      <c r="Z135" s="15"/>
      <c r="AA135" s="15"/>
      <c r="AB135" s="15"/>
      <c r="AC135" s="15"/>
      <c r="AD135" s="15"/>
      <c r="AE135" s="15" t="str">
        <f>+IF(AND(Таблица2[№п/п]&lt;&gt;"",Таблица2[СНИЛС]=""),1,"")</f>
        <v/>
      </c>
      <c r="AF135" s="15" t="str">
        <f>+IF(AND(Таблица2[№п/п]&lt;&gt;"",Таблица2[ИНН]=""),1,"")</f>
        <v/>
      </c>
      <c r="AG135" s="15"/>
      <c r="AH135" s="15"/>
      <c r="AI135" s="15"/>
      <c r="AJ135" s="15"/>
      <c r="AK13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5" s="66" t="str">
        <f>+IF((Таблица2[@ в графе мэйл
1- true
0 - false]+Таблица2[. в графе мэйл
1- true
0 - false])&gt;0,Справочник!$E$17,"")</f>
        <v/>
      </c>
      <c r="AP13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5" s="6" t="str">
        <f ca="1">+IF(AND(Таблица2[Дата рождения]&lt;&gt;"",Таблица2[Дата рождения]&gt;Справочник!$I$4),Справочник!$E$14,"")</f>
        <v/>
      </c>
      <c r="AS13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(ОРНЗ)])&lt;&gt;11),Справочник!E143,"")</f>
        <v/>
      </c>
      <c r="AU135" s="6" t="str">
        <f>+IF(AND(Таблица2[ИНН]&lt;&gt;"",LEN(Таблица2[ИНН])&lt;&gt;12),Справочник!$E$8,"")</f>
        <v/>
      </c>
      <c r="AV13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5" s="96" t="str">
        <f>IFERROR(IF(AND(Таблица2[СНИЛС]="",_xlfn.NUMBERVALUE(Таблица2[СНИЛС])),Справочник!$E$11,""),Справочник!$E$11)</f>
        <v/>
      </c>
      <c r="AX135" s="6" t="str">
        <f>+IF(AND(Таблица2[СНИЛС]&lt;&gt;"",LEN(Таблица2[СНИЛС])&lt;&gt;11),Справочник!E152,"")</f>
        <v/>
      </c>
    </row>
    <row r="136" spans="1:50" x14ac:dyDescent="0.25">
      <c r="A136" s="92"/>
      <c r="B136" s="92"/>
      <c r="D136" s="75"/>
      <c r="E136" s="93"/>
      <c r="F136" s="75"/>
      <c r="G136" s="75"/>
      <c r="H136" s="75"/>
      <c r="I136" s="75"/>
      <c r="J136" s="78"/>
      <c r="K136" s="75"/>
      <c r="L136" s="75"/>
      <c r="M136" s="79"/>
      <c r="N136" s="91"/>
      <c r="O136" s="75"/>
      <c r="P136" s="75"/>
      <c r="Q136" s="91"/>
      <c r="S136" s="80"/>
      <c r="T13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6" s="15"/>
      <c r="Y136" s="15"/>
      <c r="Z136" s="15"/>
      <c r="AA136" s="15"/>
      <c r="AB136" s="15"/>
      <c r="AC136" s="15"/>
      <c r="AD136" s="15"/>
      <c r="AE136" s="15" t="str">
        <f>+IF(AND(Таблица2[№п/п]&lt;&gt;"",Таблица2[СНИЛС]=""),1,"")</f>
        <v/>
      </c>
      <c r="AF136" s="15" t="str">
        <f>+IF(AND(Таблица2[№п/п]&lt;&gt;"",Таблица2[ИНН]=""),1,"")</f>
        <v/>
      </c>
      <c r="AG136" s="15"/>
      <c r="AH136" s="15"/>
      <c r="AI136" s="15"/>
      <c r="AJ136" s="15"/>
      <c r="AK13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6" s="66" t="str">
        <f>+IF((Таблица2[@ в графе мэйл
1- true
0 - false]+Таблица2[. в графе мэйл
1- true
0 - false])&gt;0,Справочник!$E$17,"")</f>
        <v/>
      </c>
      <c r="AP13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6" s="6" t="str">
        <f ca="1">+IF(AND(Таблица2[Дата рождения]&lt;&gt;"",Таблица2[Дата рождения]&gt;Справочник!$I$4),Справочник!$E$14,"")</f>
        <v/>
      </c>
      <c r="AS13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(ОРНЗ)])&lt;&gt;11),Справочник!E144,"")</f>
        <v/>
      </c>
      <c r="AU136" s="6" t="str">
        <f>+IF(AND(Таблица2[ИНН]&lt;&gt;"",LEN(Таблица2[ИНН])&lt;&gt;12),Справочник!$E$8,"")</f>
        <v/>
      </c>
      <c r="AV13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6" s="96" t="str">
        <f>IFERROR(IF(AND(Таблица2[СНИЛС]="",_xlfn.NUMBERVALUE(Таблица2[СНИЛС])),Справочник!$E$11,""),Справочник!$E$11)</f>
        <v/>
      </c>
      <c r="AX136" s="6" t="str">
        <f>+IF(AND(Таблица2[СНИЛС]&lt;&gt;"",LEN(Таблица2[СНИЛС])&lt;&gt;11),Справочник!E153,"")</f>
        <v/>
      </c>
    </row>
    <row r="137" spans="1:50" x14ac:dyDescent="0.25">
      <c r="A137" s="92"/>
      <c r="B137" s="92"/>
      <c r="D137" s="75"/>
      <c r="E137" s="93"/>
      <c r="F137" s="75"/>
      <c r="G137" s="75"/>
      <c r="H137" s="75"/>
      <c r="I137" s="75"/>
      <c r="J137" s="78"/>
      <c r="K137" s="75"/>
      <c r="L137" s="75"/>
      <c r="M137" s="79"/>
      <c r="N137" s="91"/>
      <c r="O137" s="75"/>
      <c r="P137" s="75"/>
      <c r="Q137" s="91"/>
      <c r="S137" s="80"/>
      <c r="T13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7" s="15"/>
      <c r="Y137" s="15"/>
      <c r="Z137" s="15"/>
      <c r="AA137" s="15"/>
      <c r="AB137" s="15"/>
      <c r="AC137" s="15"/>
      <c r="AD137" s="15"/>
      <c r="AE137" s="15" t="str">
        <f>+IF(AND(Таблица2[№п/п]&lt;&gt;"",Таблица2[СНИЛС]=""),1,"")</f>
        <v/>
      </c>
      <c r="AF137" s="15" t="str">
        <f>+IF(AND(Таблица2[№п/п]&lt;&gt;"",Таблица2[ИНН]=""),1,"")</f>
        <v/>
      </c>
      <c r="AG137" s="15"/>
      <c r="AH137" s="15"/>
      <c r="AI137" s="15"/>
      <c r="AJ137" s="15"/>
      <c r="AK13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7" s="66" t="str">
        <f>+IF((Таблица2[@ в графе мэйл
1- true
0 - false]+Таблица2[. в графе мэйл
1- true
0 - false])&gt;0,Справочник!$E$17,"")</f>
        <v/>
      </c>
      <c r="AP13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7" s="6" t="str">
        <f ca="1">+IF(AND(Таблица2[Дата рождения]&lt;&gt;"",Таблица2[Дата рождения]&gt;Справочник!$I$4),Справочник!$E$14,"")</f>
        <v/>
      </c>
      <c r="AS13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(ОРНЗ)])&lt;&gt;11),Справочник!E145,"")</f>
        <v/>
      </c>
      <c r="AU137" s="6" t="str">
        <f>+IF(AND(Таблица2[ИНН]&lt;&gt;"",LEN(Таблица2[ИНН])&lt;&gt;12),Справочник!$E$8,"")</f>
        <v/>
      </c>
      <c r="AV13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7" s="96" t="str">
        <f>IFERROR(IF(AND(Таблица2[СНИЛС]="",_xlfn.NUMBERVALUE(Таблица2[СНИЛС])),Справочник!$E$11,""),Справочник!$E$11)</f>
        <v/>
      </c>
      <c r="AX137" s="6" t="str">
        <f>+IF(AND(Таблица2[СНИЛС]&lt;&gt;"",LEN(Таблица2[СНИЛС])&lt;&gt;11),Справочник!E154,"")</f>
        <v/>
      </c>
    </row>
    <row r="138" spans="1:50" x14ac:dyDescent="0.25">
      <c r="A138" s="92"/>
      <c r="B138" s="92"/>
      <c r="D138" s="75"/>
      <c r="E138" s="93"/>
      <c r="F138" s="75"/>
      <c r="G138" s="75"/>
      <c r="H138" s="75"/>
      <c r="I138" s="75"/>
      <c r="J138" s="78"/>
      <c r="K138" s="75"/>
      <c r="L138" s="75"/>
      <c r="M138" s="79"/>
      <c r="N138" s="91"/>
      <c r="O138" s="75"/>
      <c r="P138" s="75"/>
      <c r="Q138" s="91"/>
      <c r="S138" s="80"/>
      <c r="T13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8" s="15"/>
      <c r="Y138" s="15"/>
      <c r="Z138" s="15"/>
      <c r="AA138" s="15"/>
      <c r="AB138" s="15"/>
      <c r="AC138" s="15"/>
      <c r="AD138" s="15"/>
      <c r="AE138" s="15" t="str">
        <f>+IF(AND(Таблица2[№п/п]&lt;&gt;"",Таблица2[СНИЛС]=""),1,"")</f>
        <v/>
      </c>
      <c r="AF138" s="15" t="str">
        <f>+IF(AND(Таблица2[№п/п]&lt;&gt;"",Таблица2[ИНН]=""),1,"")</f>
        <v/>
      </c>
      <c r="AG138" s="15"/>
      <c r="AH138" s="15"/>
      <c r="AI138" s="15"/>
      <c r="AJ138" s="15"/>
      <c r="AK13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8" s="66" t="str">
        <f>+IF((Таблица2[@ в графе мэйл
1- true
0 - false]+Таблица2[. в графе мэйл
1- true
0 - false])&gt;0,Справочник!$E$17,"")</f>
        <v/>
      </c>
      <c r="AP13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8" s="6" t="str">
        <f ca="1">+IF(AND(Таблица2[Дата рождения]&lt;&gt;"",Таблица2[Дата рождения]&gt;Справочник!$I$4),Справочник!$E$14,"")</f>
        <v/>
      </c>
      <c r="AS13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(ОРНЗ)])&lt;&gt;11),Справочник!E146,"")</f>
        <v/>
      </c>
      <c r="AU138" s="6" t="str">
        <f>+IF(AND(Таблица2[ИНН]&lt;&gt;"",LEN(Таблица2[ИНН])&lt;&gt;12),Справочник!$E$8,"")</f>
        <v/>
      </c>
      <c r="AV13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8" s="96" t="str">
        <f>IFERROR(IF(AND(Таблица2[СНИЛС]="",_xlfn.NUMBERVALUE(Таблица2[СНИЛС])),Справочник!$E$11,""),Справочник!$E$11)</f>
        <v/>
      </c>
      <c r="AX138" s="6" t="str">
        <f>+IF(AND(Таблица2[СНИЛС]&lt;&gt;"",LEN(Таблица2[СНИЛС])&lt;&gt;11),Справочник!E155,"")</f>
        <v/>
      </c>
    </row>
    <row r="139" spans="1:50" x14ac:dyDescent="0.25">
      <c r="A139" s="92"/>
      <c r="B139" s="92"/>
      <c r="D139" s="75"/>
      <c r="E139" s="93"/>
      <c r="F139" s="75"/>
      <c r="G139" s="75"/>
      <c r="H139" s="75"/>
      <c r="I139" s="75"/>
      <c r="J139" s="78"/>
      <c r="K139" s="75"/>
      <c r="L139" s="75"/>
      <c r="M139" s="79"/>
      <c r="N139" s="91"/>
      <c r="O139" s="75"/>
      <c r="P139" s="75"/>
      <c r="Q139" s="91"/>
      <c r="S139" s="80"/>
      <c r="T13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3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3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3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39" s="15"/>
      <c r="Y139" s="15"/>
      <c r="Z139" s="15"/>
      <c r="AA139" s="15"/>
      <c r="AB139" s="15"/>
      <c r="AC139" s="15"/>
      <c r="AD139" s="15"/>
      <c r="AE139" s="15" t="str">
        <f>+IF(AND(Таблица2[№п/п]&lt;&gt;"",Таблица2[СНИЛС]=""),1,"")</f>
        <v/>
      </c>
      <c r="AF139" s="15" t="str">
        <f>+IF(AND(Таблица2[№п/п]&lt;&gt;"",Таблица2[ИНН]=""),1,"")</f>
        <v/>
      </c>
      <c r="AG139" s="15"/>
      <c r="AH139" s="15"/>
      <c r="AI139" s="15"/>
      <c r="AJ139" s="15"/>
      <c r="AK13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3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3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3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39" s="66" t="str">
        <f>+IF((Таблица2[@ в графе мэйл
1- true
0 - false]+Таблица2[. в графе мэйл
1- true
0 - false])&gt;0,Справочник!$E$17,"")</f>
        <v/>
      </c>
      <c r="AP13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3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39" s="6" t="str">
        <f ca="1">+IF(AND(Таблица2[Дата рождения]&lt;&gt;"",Таблица2[Дата рождения]&gt;Справочник!$I$4),Справочник!$E$14,"")</f>
        <v/>
      </c>
      <c r="AS13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3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(ОРНЗ)])&lt;&gt;11),Справочник!E147,"")</f>
        <v/>
      </c>
      <c r="AU139" s="6" t="str">
        <f>+IF(AND(Таблица2[ИНН]&lt;&gt;"",LEN(Таблица2[ИНН])&lt;&gt;12),Справочник!$E$8,"")</f>
        <v/>
      </c>
      <c r="AV13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39" s="96" t="str">
        <f>IFERROR(IF(AND(Таблица2[СНИЛС]="",_xlfn.NUMBERVALUE(Таблица2[СНИЛС])),Справочник!$E$11,""),Справочник!$E$11)</f>
        <v/>
      </c>
      <c r="AX139" s="6" t="str">
        <f>+IF(AND(Таблица2[СНИЛС]&lt;&gt;"",LEN(Таблица2[СНИЛС])&lt;&gt;11),Справочник!E156,"")</f>
        <v/>
      </c>
    </row>
    <row r="140" spans="1:50" x14ac:dyDescent="0.25">
      <c r="A140" s="92"/>
      <c r="B140" s="92"/>
      <c r="D140" s="75"/>
      <c r="E140" s="93"/>
      <c r="F140" s="75"/>
      <c r="G140" s="75"/>
      <c r="H140" s="75"/>
      <c r="I140" s="75"/>
      <c r="J140" s="78"/>
      <c r="K140" s="75"/>
      <c r="L140" s="75"/>
      <c r="M140" s="79"/>
      <c r="N140" s="91"/>
      <c r="O140" s="75"/>
      <c r="P140" s="75"/>
      <c r="Q140" s="91"/>
      <c r="S140" s="80"/>
      <c r="T14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0" s="15"/>
      <c r="Y140" s="15"/>
      <c r="Z140" s="15"/>
      <c r="AA140" s="15"/>
      <c r="AB140" s="15"/>
      <c r="AC140" s="15"/>
      <c r="AD140" s="15"/>
      <c r="AE140" s="15" t="str">
        <f>+IF(AND(Таблица2[№п/п]&lt;&gt;"",Таблица2[СНИЛС]=""),1,"")</f>
        <v/>
      </c>
      <c r="AF140" s="15" t="str">
        <f>+IF(AND(Таблица2[№п/п]&lt;&gt;"",Таблица2[ИНН]=""),1,"")</f>
        <v/>
      </c>
      <c r="AG140" s="15"/>
      <c r="AH140" s="15"/>
      <c r="AI140" s="15"/>
      <c r="AJ140" s="15"/>
      <c r="AK14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0" s="66" t="str">
        <f>+IF((Таблица2[@ в графе мэйл
1- true
0 - false]+Таблица2[. в графе мэйл
1- true
0 - false])&gt;0,Справочник!$E$17,"")</f>
        <v/>
      </c>
      <c r="AP14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0" s="6" t="str">
        <f ca="1">+IF(AND(Таблица2[Дата рождения]&lt;&gt;"",Таблица2[Дата рождения]&gt;Справочник!$I$4),Справочник!$E$14,"")</f>
        <v/>
      </c>
      <c r="AS14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(ОРНЗ)])&lt;&gt;11),Справочник!E148,"")</f>
        <v/>
      </c>
      <c r="AU140" s="6" t="str">
        <f>+IF(AND(Таблица2[ИНН]&lt;&gt;"",LEN(Таблица2[ИНН])&lt;&gt;12),Справочник!$E$8,"")</f>
        <v/>
      </c>
      <c r="AV14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0" s="96" t="str">
        <f>IFERROR(IF(AND(Таблица2[СНИЛС]="",_xlfn.NUMBERVALUE(Таблица2[СНИЛС])),Справочник!$E$11,""),Справочник!$E$11)</f>
        <v/>
      </c>
      <c r="AX140" s="6" t="str">
        <f>+IF(AND(Таблица2[СНИЛС]&lt;&gt;"",LEN(Таблица2[СНИЛС])&lt;&gt;11),Справочник!E157,"")</f>
        <v/>
      </c>
    </row>
    <row r="141" spans="1:50" x14ac:dyDescent="0.25">
      <c r="A141" s="92"/>
      <c r="B141" s="92"/>
      <c r="D141" s="75"/>
      <c r="E141" s="93"/>
      <c r="F141" s="75"/>
      <c r="G141" s="75"/>
      <c r="H141" s="75"/>
      <c r="I141" s="75"/>
      <c r="J141" s="78"/>
      <c r="K141" s="75"/>
      <c r="L141" s="75"/>
      <c r="M141" s="79"/>
      <c r="N141" s="91"/>
      <c r="O141" s="75"/>
      <c r="P141" s="75"/>
      <c r="Q141" s="91"/>
      <c r="S141" s="80"/>
      <c r="T14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1" s="15"/>
      <c r="Y141" s="15"/>
      <c r="Z141" s="15"/>
      <c r="AA141" s="15"/>
      <c r="AB141" s="15"/>
      <c r="AC141" s="15"/>
      <c r="AD141" s="15"/>
      <c r="AE141" s="15" t="str">
        <f>+IF(AND(Таблица2[№п/п]&lt;&gt;"",Таблица2[СНИЛС]=""),1,"")</f>
        <v/>
      </c>
      <c r="AF141" s="15" t="str">
        <f>+IF(AND(Таблица2[№п/п]&lt;&gt;"",Таблица2[ИНН]=""),1,"")</f>
        <v/>
      </c>
      <c r="AG141" s="15"/>
      <c r="AH141" s="15"/>
      <c r="AI141" s="15"/>
      <c r="AJ141" s="15"/>
      <c r="AK14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1" s="66" t="str">
        <f>+IF((Таблица2[@ в графе мэйл
1- true
0 - false]+Таблица2[. в графе мэйл
1- true
0 - false])&gt;0,Справочник!$E$17,"")</f>
        <v/>
      </c>
      <c r="AP14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1" s="6" t="str">
        <f ca="1">+IF(AND(Таблица2[Дата рождения]&lt;&gt;"",Таблица2[Дата рождения]&gt;Справочник!$I$4),Справочник!$E$14,"")</f>
        <v/>
      </c>
      <c r="AS14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(ОРНЗ)])&lt;&gt;11),Справочник!E149,"")</f>
        <v/>
      </c>
      <c r="AU141" s="6" t="str">
        <f>+IF(AND(Таблица2[ИНН]&lt;&gt;"",LEN(Таблица2[ИНН])&lt;&gt;12),Справочник!$E$8,"")</f>
        <v/>
      </c>
      <c r="AV14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1" s="96" t="str">
        <f>IFERROR(IF(AND(Таблица2[СНИЛС]="",_xlfn.NUMBERVALUE(Таблица2[СНИЛС])),Справочник!$E$11,""),Справочник!$E$11)</f>
        <v/>
      </c>
      <c r="AX141" s="6" t="str">
        <f>+IF(AND(Таблица2[СНИЛС]&lt;&gt;"",LEN(Таблица2[СНИЛС])&lt;&gt;11),Справочник!E158,"")</f>
        <v/>
      </c>
    </row>
    <row r="142" spans="1:50" x14ac:dyDescent="0.25">
      <c r="A142" s="92"/>
      <c r="B142" s="92"/>
      <c r="D142" s="75"/>
      <c r="E142" s="93"/>
      <c r="F142" s="75"/>
      <c r="G142" s="75"/>
      <c r="H142" s="75"/>
      <c r="I142" s="75"/>
      <c r="J142" s="78"/>
      <c r="K142" s="75"/>
      <c r="L142" s="75"/>
      <c r="M142" s="79"/>
      <c r="N142" s="91"/>
      <c r="O142" s="75"/>
      <c r="P142" s="75"/>
      <c r="Q142" s="91"/>
      <c r="S142" s="80"/>
      <c r="T14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2" s="15"/>
      <c r="Y142" s="15"/>
      <c r="Z142" s="15"/>
      <c r="AA142" s="15"/>
      <c r="AB142" s="15"/>
      <c r="AC142" s="15"/>
      <c r="AD142" s="15"/>
      <c r="AE142" s="15" t="str">
        <f>+IF(AND(Таблица2[№п/п]&lt;&gt;"",Таблица2[СНИЛС]=""),1,"")</f>
        <v/>
      </c>
      <c r="AF142" s="15" t="str">
        <f>+IF(AND(Таблица2[№п/п]&lt;&gt;"",Таблица2[ИНН]=""),1,"")</f>
        <v/>
      </c>
      <c r="AG142" s="15"/>
      <c r="AH142" s="15"/>
      <c r="AI142" s="15"/>
      <c r="AJ142" s="15"/>
      <c r="AK14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2" s="66" t="str">
        <f>+IF((Таблица2[@ в графе мэйл
1- true
0 - false]+Таблица2[. в графе мэйл
1- true
0 - false])&gt;0,Справочник!$E$17,"")</f>
        <v/>
      </c>
      <c r="AP14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2" s="6" t="str">
        <f ca="1">+IF(AND(Таблица2[Дата рождения]&lt;&gt;"",Таблица2[Дата рождения]&gt;Справочник!$I$4),Справочник!$E$14,"")</f>
        <v/>
      </c>
      <c r="AS14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(ОРНЗ)])&lt;&gt;11),Справочник!E150,"")</f>
        <v/>
      </c>
      <c r="AU142" s="6" t="str">
        <f>+IF(AND(Таблица2[ИНН]&lt;&gt;"",LEN(Таблица2[ИНН])&lt;&gt;12),Справочник!$E$8,"")</f>
        <v/>
      </c>
      <c r="AV14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2" s="96" t="str">
        <f>IFERROR(IF(AND(Таблица2[СНИЛС]="",_xlfn.NUMBERVALUE(Таблица2[СНИЛС])),Справочник!$E$11,""),Справочник!$E$11)</f>
        <v/>
      </c>
      <c r="AX142" s="6" t="str">
        <f>+IF(AND(Таблица2[СНИЛС]&lt;&gt;"",LEN(Таблица2[СНИЛС])&lt;&gt;11),Справочник!E159,"")</f>
        <v/>
      </c>
    </row>
    <row r="143" spans="1:50" x14ac:dyDescent="0.25">
      <c r="A143" s="92"/>
      <c r="B143" s="92"/>
      <c r="D143" s="75"/>
      <c r="E143" s="93"/>
      <c r="F143" s="75"/>
      <c r="G143" s="75"/>
      <c r="H143" s="75"/>
      <c r="I143" s="75"/>
      <c r="J143" s="78"/>
      <c r="K143" s="75"/>
      <c r="L143" s="75"/>
      <c r="M143" s="79"/>
      <c r="N143" s="91"/>
      <c r="O143" s="75"/>
      <c r="P143" s="75"/>
      <c r="Q143" s="91"/>
      <c r="S143" s="80"/>
      <c r="T14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3" s="15"/>
      <c r="Y143" s="15"/>
      <c r="Z143" s="15"/>
      <c r="AA143" s="15"/>
      <c r="AB143" s="15"/>
      <c r="AC143" s="15"/>
      <c r="AD143" s="15"/>
      <c r="AE143" s="15" t="str">
        <f>+IF(AND(Таблица2[№п/п]&lt;&gt;"",Таблица2[СНИЛС]=""),1,"")</f>
        <v/>
      </c>
      <c r="AF143" s="15" t="str">
        <f>+IF(AND(Таблица2[№п/п]&lt;&gt;"",Таблица2[ИНН]=""),1,"")</f>
        <v/>
      </c>
      <c r="AG143" s="15"/>
      <c r="AH143" s="15"/>
      <c r="AI143" s="15"/>
      <c r="AJ143" s="15"/>
      <c r="AK14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3" s="66" t="str">
        <f>+IF((Таблица2[@ в графе мэйл
1- true
0 - false]+Таблица2[. в графе мэйл
1- true
0 - false])&gt;0,Справочник!$E$17,"")</f>
        <v/>
      </c>
      <c r="AP14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3" s="6" t="str">
        <f ca="1">+IF(AND(Таблица2[Дата рождения]&lt;&gt;"",Таблица2[Дата рождения]&gt;Справочник!$I$4),Справочник!$E$14,"")</f>
        <v/>
      </c>
      <c r="AS14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(ОРНЗ)])&lt;&gt;11),Справочник!E151,"")</f>
        <v/>
      </c>
      <c r="AU143" s="6" t="str">
        <f>+IF(AND(Таблица2[ИНН]&lt;&gt;"",LEN(Таблица2[ИНН])&lt;&gt;12),Справочник!$E$8,"")</f>
        <v/>
      </c>
      <c r="AV14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3" s="96" t="str">
        <f>IFERROR(IF(AND(Таблица2[СНИЛС]="",_xlfn.NUMBERVALUE(Таблица2[СНИЛС])),Справочник!$E$11,""),Справочник!$E$11)</f>
        <v/>
      </c>
      <c r="AX143" s="6" t="str">
        <f>+IF(AND(Таблица2[СНИЛС]&lt;&gt;"",LEN(Таблица2[СНИЛС])&lt;&gt;11),Справочник!E160,"")</f>
        <v/>
      </c>
    </row>
    <row r="144" spans="1:50" x14ac:dyDescent="0.25">
      <c r="A144" s="92"/>
      <c r="B144" s="92"/>
      <c r="D144" s="75"/>
      <c r="E144" s="93"/>
      <c r="F144" s="75"/>
      <c r="G144" s="75"/>
      <c r="H144" s="75"/>
      <c r="I144" s="75"/>
      <c r="J144" s="78"/>
      <c r="K144" s="75"/>
      <c r="L144" s="75"/>
      <c r="M144" s="79"/>
      <c r="N144" s="91"/>
      <c r="O144" s="75"/>
      <c r="P144" s="75"/>
      <c r="Q144" s="91"/>
      <c r="S144" s="80"/>
      <c r="T14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4" s="15"/>
      <c r="Y144" s="15"/>
      <c r="Z144" s="15"/>
      <c r="AA144" s="15"/>
      <c r="AB144" s="15"/>
      <c r="AC144" s="15"/>
      <c r="AD144" s="15"/>
      <c r="AE144" s="15" t="str">
        <f>+IF(AND(Таблица2[№п/п]&lt;&gt;"",Таблица2[СНИЛС]=""),1,"")</f>
        <v/>
      </c>
      <c r="AF144" s="15" t="str">
        <f>+IF(AND(Таблица2[№п/п]&lt;&gt;"",Таблица2[ИНН]=""),1,"")</f>
        <v/>
      </c>
      <c r="AG144" s="15"/>
      <c r="AH144" s="15"/>
      <c r="AI144" s="15"/>
      <c r="AJ144" s="15"/>
      <c r="AK14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4" s="66" t="str">
        <f>+IF((Таблица2[@ в графе мэйл
1- true
0 - false]+Таблица2[. в графе мэйл
1- true
0 - false])&gt;0,Справочник!$E$17,"")</f>
        <v/>
      </c>
      <c r="AP14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4" s="6" t="str">
        <f ca="1">+IF(AND(Таблица2[Дата рождения]&lt;&gt;"",Таблица2[Дата рождения]&gt;Справочник!$I$4),Справочник!$E$14,"")</f>
        <v/>
      </c>
      <c r="AS14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(ОРНЗ)])&lt;&gt;11),Справочник!E152,"")</f>
        <v/>
      </c>
      <c r="AU144" s="6" t="str">
        <f>+IF(AND(Таблица2[ИНН]&lt;&gt;"",LEN(Таблица2[ИНН])&lt;&gt;12),Справочник!$E$8,"")</f>
        <v/>
      </c>
      <c r="AV14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4" s="96" t="str">
        <f>IFERROR(IF(AND(Таблица2[СНИЛС]="",_xlfn.NUMBERVALUE(Таблица2[СНИЛС])),Справочник!$E$11,""),Справочник!$E$11)</f>
        <v/>
      </c>
      <c r="AX144" s="6" t="str">
        <f>+IF(AND(Таблица2[СНИЛС]&lt;&gt;"",LEN(Таблица2[СНИЛС])&lt;&gt;11),Справочник!E161,"")</f>
        <v/>
      </c>
    </row>
    <row r="145" spans="1:50" x14ac:dyDescent="0.25">
      <c r="A145" s="92"/>
      <c r="B145" s="92"/>
      <c r="D145" s="75"/>
      <c r="E145" s="93"/>
      <c r="F145" s="75"/>
      <c r="G145" s="75"/>
      <c r="H145" s="75"/>
      <c r="I145" s="75"/>
      <c r="J145" s="78"/>
      <c r="K145" s="75"/>
      <c r="L145" s="75"/>
      <c r="M145" s="79"/>
      <c r="N145" s="91"/>
      <c r="O145" s="75"/>
      <c r="P145" s="75"/>
      <c r="Q145" s="91"/>
      <c r="S145" s="80"/>
      <c r="T14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5" s="15"/>
      <c r="Y145" s="15"/>
      <c r="Z145" s="15"/>
      <c r="AA145" s="15"/>
      <c r="AB145" s="15"/>
      <c r="AC145" s="15"/>
      <c r="AD145" s="15"/>
      <c r="AE145" s="15" t="str">
        <f>+IF(AND(Таблица2[№п/п]&lt;&gt;"",Таблица2[СНИЛС]=""),1,"")</f>
        <v/>
      </c>
      <c r="AF145" s="15" t="str">
        <f>+IF(AND(Таблица2[№п/п]&lt;&gt;"",Таблица2[ИНН]=""),1,"")</f>
        <v/>
      </c>
      <c r="AG145" s="15"/>
      <c r="AH145" s="15"/>
      <c r="AI145" s="15"/>
      <c r="AJ145" s="15"/>
      <c r="AK14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5" s="66" t="str">
        <f>+IF((Таблица2[@ в графе мэйл
1- true
0 - false]+Таблица2[. в графе мэйл
1- true
0 - false])&gt;0,Справочник!$E$17,"")</f>
        <v/>
      </c>
      <c r="AP14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5" s="6" t="str">
        <f ca="1">+IF(AND(Таблица2[Дата рождения]&lt;&gt;"",Таблица2[Дата рождения]&gt;Справочник!$I$4),Справочник!$E$14,"")</f>
        <v/>
      </c>
      <c r="AS14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(ОРНЗ)])&lt;&gt;11),Справочник!E153,"")</f>
        <v/>
      </c>
      <c r="AU145" s="6" t="str">
        <f>+IF(AND(Таблица2[ИНН]&lt;&gt;"",LEN(Таблица2[ИНН])&lt;&gt;12),Справочник!$E$8,"")</f>
        <v/>
      </c>
      <c r="AV14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5" s="96" t="str">
        <f>IFERROR(IF(AND(Таблица2[СНИЛС]="",_xlfn.NUMBERVALUE(Таблица2[СНИЛС])),Справочник!$E$11,""),Справочник!$E$11)</f>
        <v/>
      </c>
      <c r="AX145" s="6" t="str">
        <f>+IF(AND(Таблица2[СНИЛС]&lt;&gt;"",LEN(Таблица2[СНИЛС])&lt;&gt;11),Справочник!E162,"")</f>
        <v/>
      </c>
    </row>
    <row r="146" spans="1:50" x14ac:dyDescent="0.25">
      <c r="A146" s="92"/>
      <c r="B146" s="92"/>
      <c r="D146" s="75"/>
      <c r="E146" s="93"/>
      <c r="F146" s="75"/>
      <c r="G146" s="75"/>
      <c r="H146" s="75"/>
      <c r="I146" s="75"/>
      <c r="J146" s="78"/>
      <c r="K146" s="75"/>
      <c r="L146" s="75"/>
      <c r="M146" s="79"/>
      <c r="N146" s="91"/>
      <c r="O146" s="75"/>
      <c r="P146" s="75"/>
      <c r="Q146" s="91"/>
      <c r="S146" s="80"/>
      <c r="T14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6" s="15"/>
      <c r="Y146" s="15"/>
      <c r="Z146" s="15"/>
      <c r="AA146" s="15"/>
      <c r="AB146" s="15"/>
      <c r="AC146" s="15"/>
      <c r="AD146" s="15"/>
      <c r="AE146" s="15" t="str">
        <f>+IF(AND(Таблица2[№п/п]&lt;&gt;"",Таблица2[СНИЛС]=""),1,"")</f>
        <v/>
      </c>
      <c r="AF146" s="15" t="str">
        <f>+IF(AND(Таблица2[№п/п]&lt;&gt;"",Таблица2[ИНН]=""),1,"")</f>
        <v/>
      </c>
      <c r="AG146" s="15"/>
      <c r="AH146" s="15"/>
      <c r="AI146" s="15"/>
      <c r="AJ146" s="15"/>
      <c r="AK14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6" s="66" t="str">
        <f>+IF((Таблица2[@ в графе мэйл
1- true
0 - false]+Таблица2[. в графе мэйл
1- true
0 - false])&gt;0,Справочник!$E$17,"")</f>
        <v/>
      </c>
      <c r="AP14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6" s="6" t="str">
        <f ca="1">+IF(AND(Таблица2[Дата рождения]&lt;&gt;"",Таблица2[Дата рождения]&gt;Справочник!$I$4),Справочник!$E$14,"")</f>
        <v/>
      </c>
      <c r="AS14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(ОРНЗ)])&lt;&gt;11),Справочник!E154,"")</f>
        <v/>
      </c>
      <c r="AU146" s="6" t="str">
        <f>+IF(AND(Таблица2[ИНН]&lt;&gt;"",LEN(Таблица2[ИНН])&lt;&gt;12),Справочник!$E$8,"")</f>
        <v/>
      </c>
      <c r="AV14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6" s="96" t="str">
        <f>IFERROR(IF(AND(Таблица2[СНИЛС]="",_xlfn.NUMBERVALUE(Таблица2[СНИЛС])),Справочник!$E$11,""),Справочник!$E$11)</f>
        <v/>
      </c>
      <c r="AX146" s="6" t="str">
        <f>+IF(AND(Таблица2[СНИЛС]&lt;&gt;"",LEN(Таблица2[СНИЛС])&lt;&gt;11),Справочник!E163,"")</f>
        <v/>
      </c>
    </row>
    <row r="147" spans="1:50" x14ac:dyDescent="0.25">
      <c r="A147" s="92"/>
      <c r="B147" s="92"/>
      <c r="D147" s="75"/>
      <c r="E147" s="93"/>
      <c r="F147" s="75"/>
      <c r="G147" s="75"/>
      <c r="H147" s="75"/>
      <c r="I147" s="75"/>
      <c r="J147" s="78"/>
      <c r="K147" s="75"/>
      <c r="L147" s="75"/>
      <c r="M147" s="79"/>
      <c r="N147" s="91"/>
      <c r="O147" s="75"/>
      <c r="P147" s="75"/>
      <c r="Q147" s="91"/>
      <c r="S147" s="80"/>
      <c r="T14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7" s="15"/>
      <c r="Y147" s="15"/>
      <c r="Z147" s="15"/>
      <c r="AA147" s="15"/>
      <c r="AB147" s="15"/>
      <c r="AC147" s="15"/>
      <c r="AD147" s="15"/>
      <c r="AE147" s="15" t="str">
        <f>+IF(AND(Таблица2[№п/п]&lt;&gt;"",Таблица2[СНИЛС]=""),1,"")</f>
        <v/>
      </c>
      <c r="AF147" s="15" t="str">
        <f>+IF(AND(Таблица2[№п/п]&lt;&gt;"",Таблица2[ИНН]=""),1,"")</f>
        <v/>
      </c>
      <c r="AG147" s="15"/>
      <c r="AH147" s="15"/>
      <c r="AI147" s="15"/>
      <c r="AJ147" s="15"/>
      <c r="AK14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7" s="66" t="str">
        <f>+IF((Таблица2[@ в графе мэйл
1- true
0 - false]+Таблица2[. в графе мэйл
1- true
0 - false])&gt;0,Справочник!$E$17,"")</f>
        <v/>
      </c>
      <c r="AP14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7" s="6" t="str">
        <f ca="1">+IF(AND(Таблица2[Дата рождения]&lt;&gt;"",Таблица2[Дата рождения]&gt;Справочник!$I$4),Справочник!$E$14,"")</f>
        <v/>
      </c>
      <c r="AS14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(ОРНЗ)])&lt;&gt;11),Справочник!E155,"")</f>
        <v/>
      </c>
      <c r="AU147" s="6" t="str">
        <f>+IF(AND(Таблица2[ИНН]&lt;&gt;"",LEN(Таблица2[ИНН])&lt;&gt;12),Справочник!$E$8,"")</f>
        <v/>
      </c>
      <c r="AV14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7" s="96" t="str">
        <f>IFERROR(IF(AND(Таблица2[СНИЛС]="",_xlfn.NUMBERVALUE(Таблица2[СНИЛС])),Справочник!$E$11,""),Справочник!$E$11)</f>
        <v/>
      </c>
      <c r="AX147" s="6" t="str">
        <f>+IF(AND(Таблица2[СНИЛС]&lt;&gt;"",LEN(Таблица2[СНИЛС])&lt;&gt;11),Справочник!E164,"")</f>
        <v/>
      </c>
    </row>
    <row r="148" spans="1:50" x14ac:dyDescent="0.25">
      <c r="A148" s="92"/>
      <c r="B148" s="92"/>
      <c r="D148" s="75"/>
      <c r="E148" s="93"/>
      <c r="F148" s="75"/>
      <c r="G148" s="75"/>
      <c r="H148" s="75"/>
      <c r="I148" s="75"/>
      <c r="J148" s="78"/>
      <c r="K148" s="75"/>
      <c r="L148" s="75"/>
      <c r="M148" s="79"/>
      <c r="N148" s="91"/>
      <c r="O148" s="75"/>
      <c r="P148" s="75"/>
      <c r="Q148" s="91"/>
      <c r="S148" s="80"/>
      <c r="T14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8" s="15"/>
      <c r="Y148" s="15"/>
      <c r="Z148" s="15"/>
      <c r="AA148" s="15"/>
      <c r="AB148" s="15"/>
      <c r="AC148" s="15"/>
      <c r="AD148" s="15"/>
      <c r="AE148" s="15" t="str">
        <f>+IF(AND(Таблица2[№п/п]&lt;&gt;"",Таблица2[СНИЛС]=""),1,"")</f>
        <v/>
      </c>
      <c r="AF148" s="15" t="str">
        <f>+IF(AND(Таблица2[№п/п]&lt;&gt;"",Таблица2[ИНН]=""),1,"")</f>
        <v/>
      </c>
      <c r="AG148" s="15"/>
      <c r="AH148" s="15"/>
      <c r="AI148" s="15"/>
      <c r="AJ148" s="15"/>
      <c r="AK14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8" s="66" t="str">
        <f>+IF((Таблица2[@ в графе мэйл
1- true
0 - false]+Таблица2[. в графе мэйл
1- true
0 - false])&gt;0,Справочник!$E$17,"")</f>
        <v/>
      </c>
      <c r="AP14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8" s="6" t="str">
        <f ca="1">+IF(AND(Таблица2[Дата рождения]&lt;&gt;"",Таблица2[Дата рождения]&gt;Справочник!$I$4),Справочник!$E$14,"")</f>
        <v/>
      </c>
      <c r="AS14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(ОРНЗ)])&lt;&gt;11),Справочник!E156,"")</f>
        <v/>
      </c>
      <c r="AU148" s="6" t="str">
        <f>+IF(AND(Таблица2[ИНН]&lt;&gt;"",LEN(Таблица2[ИНН])&lt;&gt;12),Справочник!$E$8,"")</f>
        <v/>
      </c>
      <c r="AV14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8" s="96" t="str">
        <f>IFERROR(IF(AND(Таблица2[СНИЛС]="",_xlfn.NUMBERVALUE(Таблица2[СНИЛС])),Справочник!$E$11,""),Справочник!$E$11)</f>
        <v/>
      </c>
      <c r="AX148" s="6" t="str">
        <f>+IF(AND(Таблица2[СНИЛС]&lt;&gt;"",LEN(Таблица2[СНИЛС])&lt;&gt;11),Справочник!E165,"")</f>
        <v/>
      </c>
    </row>
    <row r="149" spans="1:50" x14ac:dyDescent="0.25">
      <c r="A149" s="92"/>
      <c r="B149" s="92"/>
      <c r="D149" s="75"/>
      <c r="E149" s="93"/>
      <c r="F149" s="75"/>
      <c r="G149" s="75"/>
      <c r="H149" s="75"/>
      <c r="I149" s="75"/>
      <c r="J149" s="78"/>
      <c r="K149" s="75"/>
      <c r="L149" s="75"/>
      <c r="M149" s="79"/>
      <c r="N149" s="91"/>
      <c r="O149" s="75"/>
      <c r="P149" s="75"/>
      <c r="Q149" s="91"/>
      <c r="S149" s="80"/>
      <c r="T14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4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4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4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49" s="15"/>
      <c r="Y149" s="15"/>
      <c r="Z149" s="15"/>
      <c r="AA149" s="15"/>
      <c r="AB149" s="15"/>
      <c r="AC149" s="15"/>
      <c r="AD149" s="15"/>
      <c r="AE149" s="15" t="str">
        <f>+IF(AND(Таблица2[№п/п]&lt;&gt;"",Таблица2[СНИЛС]=""),1,"")</f>
        <v/>
      </c>
      <c r="AF149" s="15" t="str">
        <f>+IF(AND(Таблица2[№п/п]&lt;&gt;"",Таблица2[ИНН]=""),1,"")</f>
        <v/>
      </c>
      <c r="AG149" s="15"/>
      <c r="AH149" s="15"/>
      <c r="AI149" s="15"/>
      <c r="AJ149" s="15"/>
      <c r="AK14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4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4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4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49" s="66" t="str">
        <f>+IF((Таблица2[@ в графе мэйл
1- true
0 - false]+Таблица2[. в графе мэйл
1- true
0 - false])&gt;0,Справочник!$E$17,"")</f>
        <v/>
      </c>
      <c r="AP14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4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49" s="6" t="str">
        <f ca="1">+IF(AND(Таблица2[Дата рождения]&lt;&gt;"",Таблица2[Дата рождения]&gt;Справочник!$I$4),Справочник!$E$14,"")</f>
        <v/>
      </c>
      <c r="AS14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4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(ОРНЗ)])&lt;&gt;11),Справочник!E157,"")</f>
        <v/>
      </c>
      <c r="AU149" s="6" t="str">
        <f>+IF(AND(Таблица2[ИНН]&lt;&gt;"",LEN(Таблица2[ИНН])&lt;&gt;12),Справочник!$E$8,"")</f>
        <v/>
      </c>
      <c r="AV14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49" s="96" t="str">
        <f>IFERROR(IF(AND(Таблица2[СНИЛС]="",_xlfn.NUMBERVALUE(Таблица2[СНИЛС])),Справочник!$E$11,""),Справочник!$E$11)</f>
        <v/>
      </c>
      <c r="AX149" s="6" t="str">
        <f>+IF(AND(Таблица2[СНИЛС]&lt;&gt;"",LEN(Таблица2[СНИЛС])&lt;&gt;11),Справочник!E166,"")</f>
        <v/>
      </c>
    </row>
    <row r="150" spans="1:50" x14ac:dyDescent="0.25">
      <c r="A150" s="92"/>
      <c r="B150" s="92"/>
      <c r="D150" s="75"/>
      <c r="E150" s="93"/>
      <c r="F150" s="75"/>
      <c r="G150" s="75"/>
      <c r="H150" s="75"/>
      <c r="I150" s="75"/>
      <c r="J150" s="78"/>
      <c r="K150" s="75"/>
      <c r="L150" s="75"/>
      <c r="M150" s="79"/>
      <c r="N150" s="91"/>
      <c r="O150" s="75"/>
      <c r="P150" s="75"/>
      <c r="Q150" s="91"/>
      <c r="S150" s="80"/>
      <c r="T15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0" s="15"/>
      <c r="Y150" s="15"/>
      <c r="Z150" s="15"/>
      <c r="AA150" s="15"/>
      <c r="AB150" s="15"/>
      <c r="AC150" s="15"/>
      <c r="AD150" s="15"/>
      <c r="AE150" s="15" t="str">
        <f>+IF(AND(Таблица2[№п/п]&lt;&gt;"",Таблица2[СНИЛС]=""),1,"")</f>
        <v/>
      </c>
      <c r="AF150" s="15" t="str">
        <f>+IF(AND(Таблица2[№п/п]&lt;&gt;"",Таблица2[ИНН]=""),1,"")</f>
        <v/>
      </c>
      <c r="AG150" s="15"/>
      <c r="AH150" s="15"/>
      <c r="AI150" s="15"/>
      <c r="AJ150" s="15"/>
      <c r="AK15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0" s="66" t="str">
        <f>+IF((Таблица2[@ в графе мэйл
1- true
0 - false]+Таблица2[. в графе мэйл
1- true
0 - false])&gt;0,Справочник!$E$17,"")</f>
        <v/>
      </c>
      <c r="AP15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0" s="6" t="str">
        <f ca="1">+IF(AND(Таблица2[Дата рождения]&lt;&gt;"",Таблица2[Дата рождения]&gt;Справочник!$I$4),Справочник!$E$14,"")</f>
        <v/>
      </c>
      <c r="AS15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(ОРНЗ)])&lt;&gt;11),Справочник!E158,"")</f>
        <v/>
      </c>
      <c r="AU150" s="6" t="str">
        <f>+IF(AND(Таблица2[ИНН]&lt;&gt;"",LEN(Таблица2[ИНН])&lt;&gt;12),Справочник!$E$8,"")</f>
        <v/>
      </c>
      <c r="AV15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0" s="96" t="str">
        <f>IFERROR(IF(AND(Таблица2[СНИЛС]="",_xlfn.NUMBERVALUE(Таблица2[СНИЛС])),Справочник!$E$11,""),Справочник!$E$11)</f>
        <v/>
      </c>
      <c r="AX150" s="6" t="str">
        <f>+IF(AND(Таблица2[СНИЛС]&lt;&gt;"",LEN(Таблица2[СНИЛС])&lt;&gt;11),Справочник!E167,"")</f>
        <v/>
      </c>
    </row>
    <row r="151" spans="1:50" x14ac:dyDescent="0.25">
      <c r="A151" s="92"/>
      <c r="B151" s="92"/>
      <c r="D151" s="75"/>
      <c r="E151" s="93"/>
      <c r="F151" s="75"/>
      <c r="G151" s="75"/>
      <c r="H151" s="75"/>
      <c r="I151" s="75"/>
      <c r="J151" s="78"/>
      <c r="K151" s="75"/>
      <c r="L151" s="75"/>
      <c r="M151" s="79"/>
      <c r="N151" s="91"/>
      <c r="O151" s="75"/>
      <c r="P151" s="75"/>
      <c r="Q151" s="91"/>
      <c r="S151" s="80"/>
      <c r="T15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1" s="15"/>
      <c r="Y151" s="15"/>
      <c r="Z151" s="15"/>
      <c r="AA151" s="15"/>
      <c r="AB151" s="15"/>
      <c r="AC151" s="15"/>
      <c r="AD151" s="15"/>
      <c r="AE151" s="15" t="str">
        <f>+IF(AND(Таблица2[№п/п]&lt;&gt;"",Таблица2[СНИЛС]=""),1,"")</f>
        <v/>
      </c>
      <c r="AF151" s="15" t="str">
        <f>+IF(AND(Таблица2[№п/п]&lt;&gt;"",Таблица2[ИНН]=""),1,"")</f>
        <v/>
      </c>
      <c r="AG151" s="15"/>
      <c r="AH151" s="15"/>
      <c r="AI151" s="15"/>
      <c r="AJ151" s="15"/>
      <c r="AK15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1" s="66" t="str">
        <f>+IF((Таблица2[@ в графе мэйл
1- true
0 - false]+Таблица2[. в графе мэйл
1- true
0 - false])&gt;0,Справочник!$E$17,"")</f>
        <v/>
      </c>
      <c r="AP15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1" s="6" t="str">
        <f ca="1">+IF(AND(Таблица2[Дата рождения]&lt;&gt;"",Таблица2[Дата рождения]&gt;Справочник!$I$4),Справочник!$E$14,"")</f>
        <v/>
      </c>
      <c r="AS15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(ОРНЗ)])&lt;&gt;11),Справочник!E159,"")</f>
        <v/>
      </c>
      <c r="AU151" s="6" t="str">
        <f>+IF(AND(Таблица2[ИНН]&lt;&gt;"",LEN(Таблица2[ИНН])&lt;&gt;12),Справочник!$E$8,"")</f>
        <v/>
      </c>
      <c r="AV15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1" s="96" t="str">
        <f>IFERROR(IF(AND(Таблица2[СНИЛС]="",_xlfn.NUMBERVALUE(Таблица2[СНИЛС])),Справочник!$E$11,""),Справочник!$E$11)</f>
        <v/>
      </c>
      <c r="AX151" s="6" t="str">
        <f>+IF(AND(Таблица2[СНИЛС]&lt;&gt;"",LEN(Таблица2[СНИЛС])&lt;&gt;11),Справочник!E168,"")</f>
        <v/>
      </c>
    </row>
    <row r="152" spans="1:50" x14ac:dyDescent="0.25">
      <c r="A152" s="92"/>
      <c r="B152" s="92"/>
      <c r="D152" s="75"/>
      <c r="E152" s="93"/>
      <c r="F152" s="75"/>
      <c r="G152" s="75"/>
      <c r="H152" s="75"/>
      <c r="I152" s="75"/>
      <c r="J152" s="78"/>
      <c r="K152" s="75"/>
      <c r="L152" s="75"/>
      <c r="M152" s="79"/>
      <c r="N152" s="91"/>
      <c r="O152" s="75"/>
      <c r="P152" s="75"/>
      <c r="Q152" s="91"/>
      <c r="S152" s="80"/>
      <c r="T15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2" s="15"/>
      <c r="Y152" s="15"/>
      <c r="Z152" s="15"/>
      <c r="AA152" s="15"/>
      <c r="AB152" s="15"/>
      <c r="AC152" s="15"/>
      <c r="AD152" s="15"/>
      <c r="AE152" s="15" t="str">
        <f>+IF(AND(Таблица2[№п/п]&lt;&gt;"",Таблица2[СНИЛС]=""),1,"")</f>
        <v/>
      </c>
      <c r="AF152" s="15" t="str">
        <f>+IF(AND(Таблица2[№п/п]&lt;&gt;"",Таблица2[ИНН]=""),1,"")</f>
        <v/>
      </c>
      <c r="AG152" s="15"/>
      <c r="AH152" s="15"/>
      <c r="AI152" s="15"/>
      <c r="AJ152" s="15"/>
      <c r="AK15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2" s="66" t="str">
        <f>+IF((Таблица2[@ в графе мэйл
1- true
0 - false]+Таблица2[. в графе мэйл
1- true
0 - false])&gt;0,Справочник!$E$17,"")</f>
        <v/>
      </c>
      <c r="AP15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2" s="6" t="str">
        <f ca="1">+IF(AND(Таблица2[Дата рождения]&lt;&gt;"",Таблица2[Дата рождения]&gt;Справочник!$I$4),Справочник!$E$14,"")</f>
        <v/>
      </c>
      <c r="AS15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(ОРНЗ)])&lt;&gt;11),Справочник!E160,"")</f>
        <v/>
      </c>
      <c r="AU152" s="6" t="str">
        <f>+IF(AND(Таблица2[ИНН]&lt;&gt;"",LEN(Таблица2[ИНН])&lt;&gt;12),Справочник!$E$8,"")</f>
        <v/>
      </c>
      <c r="AV15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2" s="96" t="str">
        <f>IFERROR(IF(AND(Таблица2[СНИЛС]="",_xlfn.NUMBERVALUE(Таблица2[СНИЛС])),Справочник!$E$11,""),Справочник!$E$11)</f>
        <v/>
      </c>
      <c r="AX152" s="6" t="str">
        <f>+IF(AND(Таблица2[СНИЛС]&lt;&gt;"",LEN(Таблица2[СНИЛС])&lt;&gt;11),Справочник!E169,"")</f>
        <v/>
      </c>
    </row>
    <row r="153" spans="1:50" x14ac:dyDescent="0.25">
      <c r="A153" s="92"/>
      <c r="B153" s="92"/>
      <c r="D153" s="75"/>
      <c r="E153" s="93"/>
      <c r="F153" s="75"/>
      <c r="G153" s="75"/>
      <c r="H153" s="75"/>
      <c r="I153" s="75"/>
      <c r="J153" s="78"/>
      <c r="K153" s="75"/>
      <c r="L153" s="75"/>
      <c r="M153" s="79"/>
      <c r="N153" s="91"/>
      <c r="O153" s="75"/>
      <c r="P153" s="75"/>
      <c r="Q153" s="91"/>
      <c r="S153" s="80"/>
      <c r="T15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3" s="15"/>
      <c r="Y153" s="15"/>
      <c r="Z153" s="15"/>
      <c r="AA153" s="15"/>
      <c r="AB153" s="15"/>
      <c r="AC153" s="15"/>
      <c r="AD153" s="15"/>
      <c r="AE153" s="15" t="str">
        <f>+IF(AND(Таблица2[№п/п]&lt;&gt;"",Таблица2[СНИЛС]=""),1,"")</f>
        <v/>
      </c>
      <c r="AF153" s="15" t="str">
        <f>+IF(AND(Таблица2[№п/п]&lt;&gt;"",Таблица2[ИНН]=""),1,"")</f>
        <v/>
      </c>
      <c r="AG153" s="15"/>
      <c r="AH153" s="15"/>
      <c r="AI153" s="15"/>
      <c r="AJ153" s="15"/>
      <c r="AK15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3" s="66" t="str">
        <f>+IF((Таблица2[@ в графе мэйл
1- true
0 - false]+Таблица2[. в графе мэйл
1- true
0 - false])&gt;0,Справочник!$E$17,"")</f>
        <v/>
      </c>
      <c r="AP15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3" s="6" t="str">
        <f ca="1">+IF(AND(Таблица2[Дата рождения]&lt;&gt;"",Таблица2[Дата рождения]&gt;Справочник!$I$4),Справочник!$E$14,"")</f>
        <v/>
      </c>
      <c r="AS15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(ОРНЗ)])&lt;&gt;11),Справочник!E161,"")</f>
        <v/>
      </c>
      <c r="AU153" s="6" t="str">
        <f>+IF(AND(Таблица2[ИНН]&lt;&gt;"",LEN(Таблица2[ИНН])&lt;&gt;12),Справочник!$E$8,"")</f>
        <v/>
      </c>
      <c r="AV15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3" s="96" t="str">
        <f>IFERROR(IF(AND(Таблица2[СНИЛС]="",_xlfn.NUMBERVALUE(Таблица2[СНИЛС])),Справочник!$E$11,""),Справочник!$E$11)</f>
        <v/>
      </c>
      <c r="AX153" s="6" t="str">
        <f>+IF(AND(Таблица2[СНИЛС]&lt;&gt;"",LEN(Таблица2[СНИЛС])&lt;&gt;11),Справочник!E170,"")</f>
        <v/>
      </c>
    </row>
    <row r="154" spans="1:50" x14ac:dyDescent="0.25">
      <c r="A154" s="92"/>
      <c r="B154" s="92"/>
      <c r="D154" s="75"/>
      <c r="E154" s="93"/>
      <c r="F154" s="75"/>
      <c r="G154" s="75"/>
      <c r="H154" s="75"/>
      <c r="I154" s="75"/>
      <c r="J154" s="78"/>
      <c r="K154" s="75"/>
      <c r="L154" s="75"/>
      <c r="M154" s="79"/>
      <c r="N154" s="91"/>
      <c r="O154" s="75"/>
      <c r="P154" s="75"/>
      <c r="Q154" s="91"/>
      <c r="S154" s="80"/>
      <c r="T15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4" s="15"/>
      <c r="Y154" s="15"/>
      <c r="Z154" s="15"/>
      <c r="AA154" s="15"/>
      <c r="AB154" s="15"/>
      <c r="AC154" s="15"/>
      <c r="AD154" s="15"/>
      <c r="AE154" s="15" t="str">
        <f>+IF(AND(Таблица2[№п/п]&lt;&gt;"",Таблица2[СНИЛС]=""),1,"")</f>
        <v/>
      </c>
      <c r="AF154" s="15" t="str">
        <f>+IF(AND(Таблица2[№п/п]&lt;&gt;"",Таблица2[ИНН]=""),1,"")</f>
        <v/>
      </c>
      <c r="AG154" s="15"/>
      <c r="AH154" s="15"/>
      <c r="AI154" s="15"/>
      <c r="AJ154" s="15"/>
      <c r="AK15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4" s="66" t="str">
        <f>+IF((Таблица2[@ в графе мэйл
1- true
0 - false]+Таблица2[. в графе мэйл
1- true
0 - false])&gt;0,Справочник!$E$17,"")</f>
        <v/>
      </c>
      <c r="AP15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4" s="6" t="str">
        <f ca="1">+IF(AND(Таблица2[Дата рождения]&lt;&gt;"",Таблица2[Дата рождения]&gt;Справочник!$I$4),Справочник!$E$14,"")</f>
        <v/>
      </c>
      <c r="AS15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(ОРНЗ)])&lt;&gt;11),Справочник!E162,"")</f>
        <v/>
      </c>
      <c r="AU154" s="6" t="str">
        <f>+IF(AND(Таблица2[ИНН]&lt;&gt;"",LEN(Таблица2[ИНН])&lt;&gt;12),Справочник!$E$8,"")</f>
        <v/>
      </c>
      <c r="AV15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4" s="96" t="str">
        <f>IFERROR(IF(AND(Таблица2[СНИЛС]="",_xlfn.NUMBERVALUE(Таблица2[СНИЛС])),Справочник!$E$11,""),Справочник!$E$11)</f>
        <v/>
      </c>
      <c r="AX154" s="6" t="str">
        <f>+IF(AND(Таблица2[СНИЛС]&lt;&gt;"",LEN(Таблица2[СНИЛС])&lt;&gt;11),Справочник!E171,"")</f>
        <v/>
      </c>
    </row>
    <row r="155" spans="1:50" x14ac:dyDescent="0.25">
      <c r="A155" s="92"/>
      <c r="B155" s="92"/>
      <c r="D155" s="75"/>
      <c r="E155" s="93"/>
      <c r="F155" s="75"/>
      <c r="G155" s="75"/>
      <c r="H155" s="75"/>
      <c r="I155" s="75"/>
      <c r="J155" s="78"/>
      <c r="K155" s="75"/>
      <c r="L155" s="75"/>
      <c r="M155" s="79"/>
      <c r="N155" s="91"/>
      <c r="O155" s="75"/>
      <c r="P155" s="75"/>
      <c r="Q155" s="91"/>
      <c r="S155" s="80"/>
      <c r="T15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5" s="15"/>
      <c r="Y155" s="15"/>
      <c r="Z155" s="15"/>
      <c r="AA155" s="15"/>
      <c r="AB155" s="15"/>
      <c r="AC155" s="15"/>
      <c r="AD155" s="15"/>
      <c r="AE155" s="15" t="str">
        <f>+IF(AND(Таблица2[№п/п]&lt;&gt;"",Таблица2[СНИЛС]=""),1,"")</f>
        <v/>
      </c>
      <c r="AF155" s="15" t="str">
        <f>+IF(AND(Таблица2[№п/п]&lt;&gt;"",Таблица2[ИНН]=""),1,"")</f>
        <v/>
      </c>
      <c r="AG155" s="15"/>
      <c r="AH155" s="15"/>
      <c r="AI155" s="15"/>
      <c r="AJ155" s="15"/>
      <c r="AK15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5" s="66" t="str">
        <f>+IF((Таблица2[@ в графе мэйл
1- true
0 - false]+Таблица2[. в графе мэйл
1- true
0 - false])&gt;0,Справочник!$E$17,"")</f>
        <v/>
      </c>
      <c r="AP15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5" s="6" t="str">
        <f ca="1">+IF(AND(Таблица2[Дата рождения]&lt;&gt;"",Таблица2[Дата рождения]&gt;Справочник!$I$4),Справочник!$E$14,"")</f>
        <v/>
      </c>
      <c r="AS15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(ОРНЗ)])&lt;&gt;11),Справочник!E163,"")</f>
        <v/>
      </c>
      <c r="AU155" s="6" t="str">
        <f>+IF(AND(Таблица2[ИНН]&lt;&gt;"",LEN(Таблица2[ИНН])&lt;&gt;12),Справочник!$E$8,"")</f>
        <v/>
      </c>
      <c r="AV15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5" s="96" t="str">
        <f>IFERROR(IF(AND(Таблица2[СНИЛС]="",_xlfn.NUMBERVALUE(Таблица2[СНИЛС])),Справочник!$E$11,""),Справочник!$E$11)</f>
        <v/>
      </c>
      <c r="AX155" s="6" t="str">
        <f>+IF(AND(Таблица2[СНИЛС]&lt;&gt;"",LEN(Таблица2[СНИЛС])&lt;&gt;11),Справочник!E172,"")</f>
        <v/>
      </c>
    </row>
    <row r="156" spans="1:50" x14ac:dyDescent="0.25">
      <c r="A156" s="92"/>
      <c r="B156" s="92"/>
      <c r="D156" s="75"/>
      <c r="E156" s="93"/>
      <c r="F156" s="75"/>
      <c r="G156" s="75"/>
      <c r="H156" s="75"/>
      <c r="I156" s="75"/>
      <c r="J156" s="78"/>
      <c r="K156" s="75"/>
      <c r="L156" s="75"/>
      <c r="M156" s="79"/>
      <c r="N156" s="91"/>
      <c r="O156" s="75"/>
      <c r="P156" s="75"/>
      <c r="Q156" s="91"/>
      <c r="S156" s="80"/>
      <c r="T15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6" s="15"/>
      <c r="Y156" s="15"/>
      <c r="Z156" s="15"/>
      <c r="AA156" s="15"/>
      <c r="AB156" s="15"/>
      <c r="AC156" s="15"/>
      <c r="AD156" s="15"/>
      <c r="AE156" s="15" t="str">
        <f>+IF(AND(Таблица2[№п/п]&lt;&gt;"",Таблица2[СНИЛС]=""),1,"")</f>
        <v/>
      </c>
      <c r="AF156" s="15" t="str">
        <f>+IF(AND(Таблица2[№п/п]&lt;&gt;"",Таблица2[ИНН]=""),1,"")</f>
        <v/>
      </c>
      <c r="AG156" s="15"/>
      <c r="AH156" s="15"/>
      <c r="AI156" s="15"/>
      <c r="AJ156" s="15"/>
      <c r="AK15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6" s="66" t="str">
        <f>+IF((Таблица2[@ в графе мэйл
1- true
0 - false]+Таблица2[. в графе мэйл
1- true
0 - false])&gt;0,Справочник!$E$17,"")</f>
        <v/>
      </c>
      <c r="AP15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6" s="6" t="str">
        <f ca="1">+IF(AND(Таблица2[Дата рождения]&lt;&gt;"",Таблица2[Дата рождения]&gt;Справочник!$I$4),Справочник!$E$14,"")</f>
        <v/>
      </c>
      <c r="AS15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(ОРНЗ)])&lt;&gt;11),Справочник!E164,"")</f>
        <v/>
      </c>
      <c r="AU156" s="6" t="str">
        <f>+IF(AND(Таблица2[ИНН]&lt;&gt;"",LEN(Таблица2[ИНН])&lt;&gt;12),Справочник!$E$8,"")</f>
        <v/>
      </c>
      <c r="AV15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6" s="96" t="str">
        <f>IFERROR(IF(AND(Таблица2[СНИЛС]="",_xlfn.NUMBERVALUE(Таблица2[СНИЛС])),Справочник!$E$11,""),Справочник!$E$11)</f>
        <v/>
      </c>
      <c r="AX156" s="6" t="str">
        <f>+IF(AND(Таблица2[СНИЛС]&lt;&gt;"",LEN(Таблица2[СНИЛС])&lt;&gt;11),Справочник!E173,"")</f>
        <v/>
      </c>
    </row>
    <row r="157" spans="1:50" x14ac:dyDescent="0.25">
      <c r="A157" s="92"/>
      <c r="B157" s="92"/>
      <c r="D157" s="75"/>
      <c r="E157" s="93"/>
      <c r="F157" s="75"/>
      <c r="G157" s="75"/>
      <c r="H157" s="75"/>
      <c r="I157" s="75"/>
      <c r="J157" s="78"/>
      <c r="K157" s="75"/>
      <c r="L157" s="75"/>
      <c r="M157" s="79"/>
      <c r="N157" s="91"/>
      <c r="O157" s="75"/>
      <c r="P157" s="75"/>
      <c r="Q157" s="91"/>
      <c r="S157" s="80"/>
      <c r="T15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7" s="15"/>
      <c r="Y157" s="15"/>
      <c r="Z157" s="15"/>
      <c r="AA157" s="15"/>
      <c r="AB157" s="15"/>
      <c r="AC157" s="15"/>
      <c r="AD157" s="15"/>
      <c r="AE157" s="15" t="str">
        <f>+IF(AND(Таблица2[№п/п]&lt;&gt;"",Таблица2[СНИЛС]=""),1,"")</f>
        <v/>
      </c>
      <c r="AF157" s="15" t="str">
        <f>+IF(AND(Таблица2[№п/п]&lt;&gt;"",Таблица2[ИНН]=""),1,"")</f>
        <v/>
      </c>
      <c r="AG157" s="15"/>
      <c r="AH157" s="15"/>
      <c r="AI157" s="15"/>
      <c r="AJ157" s="15"/>
      <c r="AK15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7" s="66" t="str">
        <f>+IF((Таблица2[@ в графе мэйл
1- true
0 - false]+Таблица2[. в графе мэйл
1- true
0 - false])&gt;0,Справочник!$E$17,"")</f>
        <v/>
      </c>
      <c r="AP15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7" s="6" t="str">
        <f ca="1">+IF(AND(Таблица2[Дата рождения]&lt;&gt;"",Таблица2[Дата рождения]&gt;Справочник!$I$4),Справочник!$E$14,"")</f>
        <v/>
      </c>
      <c r="AS15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(ОРНЗ)])&lt;&gt;11),Справочник!E165,"")</f>
        <v/>
      </c>
      <c r="AU157" s="6" t="str">
        <f>+IF(AND(Таблица2[ИНН]&lt;&gt;"",LEN(Таблица2[ИНН])&lt;&gt;12),Справочник!$E$8,"")</f>
        <v/>
      </c>
      <c r="AV15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7" s="96" t="str">
        <f>IFERROR(IF(AND(Таблица2[СНИЛС]="",_xlfn.NUMBERVALUE(Таблица2[СНИЛС])),Справочник!$E$11,""),Справочник!$E$11)</f>
        <v/>
      </c>
      <c r="AX157" s="6" t="str">
        <f>+IF(AND(Таблица2[СНИЛС]&lt;&gt;"",LEN(Таблица2[СНИЛС])&lt;&gt;11),Справочник!E174,"")</f>
        <v/>
      </c>
    </row>
    <row r="158" spans="1:50" x14ac:dyDescent="0.25">
      <c r="A158" s="92"/>
      <c r="B158" s="92"/>
      <c r="D158" s="75"/>
      <c r="E158" s="93"/>
      <c r="F158" s="75"/>
      <c r="G158" s="75"/>
      <c r="H158" s="75"/>
      <c r="I158" s="75"/>
      <c r="J158" s="78"/>
      <c r="K158" s="75"/>
      <c r="L158" s="75"/>
      <c r="M158" s="79"/>
      <c r="N158" s="91"/>
      <c r="O158" s="75"/>
      <c r="P158" s="75"/>
      <c r="Q158" s="91"/>
      <c r="S158" s="80"/>
      <c r="T15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8" s="15"/>
      <c r="Y158" s="15"/>
      <c r="Z158" s="15"/>
      <c r="AA158" s="15"/>
      <c r="AB158" s="15"/>
      <c r="AC158" s="15"/>
      <c r="AD158" s="15"/>
      <c r="AE158" s="15" t="str">
        <f>+IF(AND(Таблица2[№п/п]&lt;&gt;"",Таблица2[СНИЛС]=""),1,"")</f>
        <v/>
      </c>
      <c r="AF158" s="15" t="str">
        <f>+IF(AND(Таблица2[№п/п]&lt;&gt;"",Таблица2[ИНН]=""),1,"")</f>
        <v/>
      </c>
      <c r="AG158" s="15"/>
      <c r="AH158" s="15"/>
      <c r="AI158" s="15"/>
      <c r="AJ158" s="15"/>
      <c r="AK15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8" s="66" t="str">
        <f>+IF((Таблица2[@ в графе мэйл
1- true
0 - false]+Таблица2[. в графе мэйл
1- true
0 - false])&gt;0,Справочник!$E$17,"")</f>
        <v/>
      </c>
      <c r="AP15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8" s="6" t="str">
        <f ca="1">+IF(AND(Таблица2[Дата рождения]&lt;&gt;"",Таблица2[Дата рождения]&gt;Справочник!$I$4),Справочник!$E$14,"")</f>
        <v/>
      </c>
      <c r="AS15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(ОРНЗ)])&lt;&gt;11),Справочник!E166,"")</f>
        <v/>
      </c>
      <c r="AU158" s="6" t="str">
        <f>+IF(AND(Таблица2[ИНН]&lt;&gt;"",LEN(Таблица2[ИНН])&lt;&gt;12),Справочник!$E$8,"")</f>
        <v/>
      </c>
      <c r="AV15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8" s="96" t="str">
        <f>IFERROR(IF(AND(Таблица2[СНИЛС]="",_xlfn.NUMBERVALUE(Таблица2[СНИЛС])),Справочник!$E$11,""),Справочник!$E$11)</f>
        <v/>
      </c>
      <c r="AX158" s="6" t="str">
        <f>+IF(AND(Таблица2[СНИЛС]&lt;&gt;"",LEN(Таблица2[СНИЛС])&lt;&gt;11),Справочник!E175,"")</f>
        <v/>
      </c>
    </row>
    <row r="159" spans="1:50" x14ac:dyDescent="0.25">
      <c r="A159" s="92"/>
      <c r="B159" s="92"/>
      <c r="D159" s="75"/>
      <c r="E159" s="93"/>
      <c r="F159" s="75"/>
      <c r="G159" s="75"/>
      <c r="H159" s="75"/>
      <c r="I159" s="75"/>
      <c r="J159" s="78"/>
      <c r="K159" s="75"/>
      <c r="L159" s="75"/>
      <c r="M159" s="79"/>
      <c r="N159" s="91"/>
      <c r="O159" s="75"/>
      <c r="P159" s="75"/>
      <c r="Q159" s="91"/>
      <c r="S159" s="80"/>
      <c r="T15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5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5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5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59" s="15"/>
      <c r="Y159" s="15"/>
      <c r="Z159" s="15"/>
      <c r="AA159" s="15"/>
      <c r="AB159" s="15"/>
      <c r="AC159" s="15"/>
      <c r="AD159" s="15"/>
      <c r="AE159" s="15" t="str">
        <f>+IF(AND(Таблица2[№п/п]&lt;&gt;"",Таблица2[СНИЛС]=""),1,"")</f>
        <v/>
      </c>
      <c r="AF159" s="15" t="str">
        <f>+IF(AND(Таблица2[№п/п]&lt;&gt;"",Таблица2[ИНН]=""),1,"")</f>
        <v/>
      </c>
      <c r="AG159" s="15"/>
      <c r="AH159" s="15"/>
      <c r="AI159" s="15"/>
      <c r="AJ159" s="15"/>
      <c r="AK15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5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5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5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59" s="66" t="str">
        <f>+IF((Таблица2[@ в графе мэйл
1- true
0 - false]+Таблица2[. в графе мэйл
1- true
0 - false])&gt;0,Справочник!$E$17,"")</f>
        <v/>
      </c>
      <c r="AP15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5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59" s="6" t="str">
        <f ca="1">+IF(AND(Таблица2[Дата рождения]&lt;&gt;"",Таблица2[Дата рождения]&gt;Справочник!$I$4),Справочник!$E$14,"")</f>
        <v/>
      </c>
      <c r="AS15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5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(ОРНЗ)])&lt;&gt;11),Справочник!E167,"")</f>
        <v/>
      </c>
      <c r="AU159" s="6" t="str">
        <f>+IF(AND(Таблица2[ИНН]&lt;&gt;"",LEN(Таблица2[ИНН])&lt;&gt;12),Справочник!$E$8,"")</f>
        <v/>
      </c>
      <c r="AV15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59" s="96" t="str">
        <f>IFERROR(IF(AND(Таблица2[СНИЛС]="",_xlfn.NUMBERVALUE(Таблица2[СНИЛС])),Справочник!$E$11,""),Справочник!$E$11)</f>
        <v/>
      </c>
      <c r="AX159" s="6" t="str">
        <f>+IF(AND(Таблица2[СНИЛС]&lt;&gt;"",LEN(Таблица2[СНИЛС])&lt;&gt;11),Справочник!E176,"")</f>
        <v/>
      </c>
    </row>
    <row r="160" spans="1:50" x14ac:dyDescent="0.25">
      <c r="A160" s="92"/>
      <c r="B160" s="92"/>
      <c r="D160" s="75"/>
      <c r="E160" s="93"/>
      <c r="F160" s="75"/>
      <c r="G160" s="75"/>
      <c r="H160" s="75"/>
      <c r="I160" s="75"/>
      <c r="J160" s="78"/>
      <c r="K160" s="75"/>
      <c r="L160" s="75"/>
      <c r="M160" s="79"/>
      <c r="N160" s="91"/>
      <c r="O160" s="75"/>
      <c r="P160" s="75"/>
      <c r="Q160" s="91"/>
      <c r="S160" s="80"/>
      <c r="T16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0" s="15"/>
      <c r="Y160" s="15"/>
      <c r="Z160" s="15"/>
      <c r="AA160" s="15"/>
      <c r="AB160" s="15"/>
      <c r="AC160" s="15"/>
      <c r="AD160" s="15"/>
      <c r="AE160" s="15" t="str">
        <f>+IF(AND(Таблица2[№п/п]&lt;&gt;"",Таблица2[СНИЛС]=""),1,"")</f>
        <v/>
      </c>
      <c r="AF160" s="15" t="str">
        <f>+IF(AND(Таблица2[№п/п]&lt;&gt;"",Таблица2[ИНН]=""),1,"")</f>
        <v/>
      </c>
      <c r="AG160" s="15"/>
      <c r="AH160" s="15"/>
      <c r="AI160" s="15"/>
      <c r="AJ160" s="15"/>
      <c r="AK16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0" s="66" t="str">
        <f>+IF((Таблица2[@ в графе мэйл
1- true
0 - false]+Таблица2[. в графе мэйл
1- true
0 - false])&gt;0,Справочник!$E$17,"")</f>
        <v/>
      </c>
      <c r="AP16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0" s="6" t="str">
        <f ca="1">+IF(AND(Таблица2[Дата рождения]&lt;&gt;"",Таблица2[Дата рождения]&gt;Справочник!$I$4),Справочник!$E$14,"")</f>
        <v/>
      </c>
      <c r="AS16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(ОРНЗ)])&lt;&gt;11),Справочник!E168,"")</f>
        <v/>
      </c>
      <c r="AU160" s="6" t="str">
        <f>+IF(AND(Таблица2[ИНН]&lt;&gt;"",LEN(Таблица2[ИНН])&lt;&gt;12),Справочник!$E$8,"")</f>
        <v/>
      </c>
      <c r="AV16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0" s="96" t="str">
        <f>IFERROR(IF(AND(Таблица2[СНИЛС]="",_xlfn.NUMBERVALUE(Таблица2[СНИЛС])),Справочник!$E$11,""),Справочник!$E$11)</f>
        <v/>
      </c>
      <c r="AX160" s="6" t="str">
        <f>+IF(AND(Таблица2[СНИЛС]&lt;&gt;"",LEN(Таблица2[СНИЛС])&lt;&gt;11),Справочник!E177,"")</f>
        <v/>
      </c>
    </row>
    <row r="161" spans="1:50" x14ac:dyDescent="0.25">
      <c r="A161" s="92"/>
      <c r="B161" s="92"/>
      <c r="D161" s="75"/>
      <c r="E161" s="93"/>
      <c r="F161" s="75"/>
      <c r="G161" s="75"/>
      <c r="H161" s="75"/>
      <c r="I161" s="75"/>
      <c r="J161" s="78"/>
      <c r="K161" s="75"/>
      <c r="L161" s="75"/>
      <c r="M161" s="79"/>
      <c r="N161" s="91"/>
      <c r="O161" s="75"/>
      <c r="P161" s="75"/>
      <c r="Q161" s="91"/>
      <c r="S161" s="80"/>
      <c r="T16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1" s="15"/>
      <c r="Y161" s="15"/>
      <c r="Z161" s="15"/>
      <c r="AA161" s="15"/>
      <c r="AB161" s="15"/>
      <c r="AC161" s="15"/>
      <c r="AD161" s="15"/>
      <c r="AE161" s="15" t="str">
        <f>+IF(AND(Таблица2[№п/п]&lt;&gt;"",Таблица2[СНИЛС]=""),1,"")</f>
        <v/>
      </c>
      <c r="AF161" s="15" t="str">
        <f>+IF(AND(Таблица2[№п/п]&lt;&gt;"",Таблица2[ИНН]=""),1,"")</f>
        <v/>
      </c>
      <c r="AG161" s="15"/>
      <c r="AH161" s="15"/>
      <c r="AI161" s="15"/>
      <c r="AJ161" s="15"/>
      <c r="AK16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1" s="66" t="str">
        <f>+IF((Таблица2[@ в графе мэйл
1- true
0 - false]+Таблица2[. в графе мэйл
1- true
0 - false])&gt;0,Справочник!$E$17,"")</f>
        <v/>
      </c>
      <c r="AP16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1" s="6" t="str">
        <f ca="1">+IF(AND(Таблица2[Дата рождения]&lt;&gt;"",Таблица2[Дата рождения]&gt;Справочник!$I$4),Справочник!$E$14,"")</f>
        <v/>
      </c>
      <c r="AS16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(ОРНЗ)])&lt;&gt;11),Справочник!E169,"")</f>
        <v/>
      </c>
      <c r="AU161" s="6" t="str">
        <f>+IF(AND(Таблица2[ИНН]&lt;&gt;"",LEN(Таблица2[ИНН])&lt;&gt;12),Справочник!$E$8,"")</f>
        <v/>
      </c>
      <c r="AV16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1" s="96" t="str">
        <f>IFERROR(IF(AND(Таблица2[СНИЛС]="",_xlfn.NUMBERVALUE(Таблица2[СНИЛС])),Справочник!$E$11,""),Справочник!$E$11)</f>
        <v/>
      </c>
      <c r="AX161" s="6" t="str">
        <f>+IF(AND(Таблица2[СНИЛС]&lt;&gt;"",LEN(Таблица2[СНИЛС])&lt;&gt;11),Справочник!E178,"")</f>
        <v/>
      </c>
    </row>
    <row r="162" spans="1:50" x14ac:dyDescent="0.25">
      <c r="A162" s="92"/>
      <c r="B162" s="92"/>
      <c r="D162" s="75"/>
      <c r="E162" s="93"/>
      <c r="F162" s="75"/>
      <c r="G162" s="75"/>
      <c r="H162" s="75"/>
      <c r="I162" s="75"/>
      <c r="J162" s="78"/>
      <c r="K162" s="75"/>
      <c r="L162" s="75"/>
      <c r="M162" s="79"/>
      <c r="N162" s="91"/>
      <c r="O162" s="75"/>
      <c r="P162" s="75"/>
      <c r="Q162" s="91"/>
      <c r="S162" s="80"/>
      <c r="T16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2" s="15"/>
      <c r="Y162" s="15"/>
      <c r="Z162" s="15"/>
      <c r="AA162" s="15"/>
      <c r="AB162" s="15"/>
      <c r="AC162" s="15"/>
      <c r="AD162" s="15"/>
      <c r="AE162" s="15" t="str">
        <f>+IF(AND(Таблица2[№п/п]&lt;&gt;"",Таблица2[СНИЛС]=""),1,"")</f>
        <v/>
      </c>
      <c r="AF162" s="15" t="str">
        <f>+IF(AND(Таблица2[№п/п]&lt;&gt;"",Таблица2[ИНН]=""),1,"")</f>
        <v/>
      </c>
      <c r="AG162" s="15"/>
      <c r="AH162" s="15"/>
      <c r="AI162" s="15"/>
      <c r="AJ162" s="15"/>
      <c r="AK16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2" s="66" t="str">
        <f>+IF((Таблица2[@ в графе мэйл
1- true
0 - false]+Таблица2[. в графе мэйл
1- true
0 - false])&gt;0,Справочник!$E$17,"")</f>
        <v/>
      </c>
      <c r="AP16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2" s="6" t="str">
        <f ca="1">+IF(AND(Таблица2[Дата рождения]&lt;&gt;"",Таблица2[Дата рождения]&gt;Справочник!$I$4),Справочник!$E$14,"")</f>
        <v/>
      </c>
      <c r="AS16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(ОРНЗ)])&lt;&gt;11),Справочник!E170,"")</f>
        <v/>
      </c>
      <c r="AU162" s="6" t="str">
        <f>+IF(AND(Таблица2[ИНН]&lt;&gt;"",LEN(Таблица2[ИНН])&lt;&gt;12),Справочник!$E$8,"")</f>
        <v/>
      </c>
      <c r="AV16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2" s="96" t="str">
        <f>IFERROR(IF(AND(Таблица2[СНИЛС]="",_xlfn.NUMBERVALUE(Таблица2[СНИЛС])),Справочник!$E$11,""),Справочник!$E$11)</f>
        <v/>
      </c>
      <c r="AX162" s="6" t="str">
        <f>+IF(AND(Таблица2[СНИЛС]&lt;&gt;"",LEN(Таблица2[СНИЛС])&lt;&gt;11),Справочник!E179,"")</f>
        <v/>
      </c>
    </row>
    <row r="163" spans="1:50" x14ac:dyDescent="0.25">
      <c r="A163" s="92"/>
      <c r="B163" s="92"/>
      <c r="D163" s="75"/>
      <c r="E163" s="93"/>
      <c r="F163" s="75"/>
      <c r="G163" s="75"/>
      <c r="H163" s="75"/>
      <c r="I163" s="75"/>
      <c r="J163" s="78"/>
      <c r="K163" s="75"/>
      <c r="L163" s="75"/>
      <c r="M163" s="79"/>
      <c r="N163" s="91"/>
      <c r="O163" s="75"/>
      <c r="P163" s="75"/>
      <c r="Q163" s="91"/>
      <c r="S163" s="80"/>
      <c r="T16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3" s="15"/>
      <c r="Y163" s="15"/>
      <c r="Z163" s="15"/>
      <c r="AA163" s="15"/>
      <c r="AB163" s="15"/>
      <c r="AC163" s="15"/>
      <c r="AD163" s="15"/>
      <c r="AE163" s="15" t="str">
        <f>+IF(AND(Таблица2[№п/п]&lt;&gt;"",Таблица2[СНИЛС]=""),1,"")</f>
        <v/>
      </c>
      <c r="AF163" s="15" t="str">
        <f>+IF(AND(Таблица2[№п/п]&lt;&gt;"",Таблица2[ИНН]=""),1,"")</f>
        <v/>
      </c>
      <c r="AG163" s="15"/>
      <c r="AH163" s="15"/>
      <c r="AI163" s="15"/>
      <c r="AJ163" s="15"/>
      <c r="AK16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3" s="66" t="str">
        <f>+IF((Таблица2[@ в графе мэйл
1- true
0 - false]+Таблица2[. в графе мэйл
1- true
0 - false])&gt;0,Справочник!$E$17,"")</f>
        <v/>
      </c>
      <c r="AP16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3" s="6" t="str">
        <f ca="1">+IF(AND(Таблица2[Дата рождения]&lt;&gt;"",Таблица2[Дата рождения]&gt;Справочник!$I$4),Справочник!$E$14,"")</f>
        <v/>
      </c>
      <c r="AS16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(ОРНЗ)])&lt;&gt;11),Справочник!E171,"")</f>
        <v/>
      </c>
      <c r="AU163" s="6" t="str">
        <f>+IF(AND(Таблица2[ИНН]&lt;&gt;"",LEN(Таблица2[ИНН])&lt;&gt;12),Справочник!$E$8,"")</f>
        <v/>
      </c>
      <c r="AV16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3" s="96" t="str">
        <f>IFERROR(IF(AND(Таблица2[СНИЛС]="",_xlfn.NUMBERVALUE(Таблица2[СНИЛС])),Справочник!$E$11,""),Справочник!$E$11)</f>
        <v/>
      </c>
      <c r="AX163" s="6" t="str">
        <f>+IF(AND(Таблица2[СНИЛС]&lt;&gt;"",LEN(Таблица2[СНИЛС])&lt;&gt;11),Справочник!E180,"")</f>
        <v/>
      </c>
    </row>
    <row r="164" spans="1:50" x14ac:dyDescent="0.25">
      <c r="A164" s="92"/>
      <c r="B164" s="92"/>
      <c r="D164" s="75"/>
      <c r="E164" s="93"/>
      <c r="F164" s="75"/>
      <c r="G164" s="75"/>
      <c r="H164" s="75"/>
      <c r="I164" s="75"/>
      <c r="J164" s="78"/>
      <c r="K164" s="75"/>
      <c r="L164" s="75"/>
      <c r="M164" s="79"/>
      <c r="N164" s="91"/>
      <c r="O164" s="75"/>
      <c r="P164" s="75"/>
      <c r="Q164" s="91"/>
      <c r="S164" s="80"/>
      <c r="T16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4" s="15"/>
      <c r="Y164" s="15"/>
      <c r="Z164" s="15"/>
      <c r="AA164" s="15"/>
      <c r="AB164" s="15"/>
      <c r="AC164" s="15"/>
      <c r="AD164" s="15"/>
      <c r="AE164" s="15" t="str">
        <f>+IF(AND(Таблица2[№п/п]&lt;&gt;"",Таблица2[СНИЛС]=""),1,"")</f>
        <v/>
      </c>
      <c r="AF164" s="15" t="str">
        <f>+IF(AND(Таблица2[№п/п]&lt;&gt;"",Таблица2[ИНН]=""),1,"")</f>
        <v/>
      </c>
      <c r="AG164" s="15"/>
      <c r="AH164" s="15"/>
      <c r="AI164" s="15"/>
      <c r="AJ164" s="15"/>
      <c r="AK16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4" s="66" t="str">
        <f>+IF((Таблица2[@ в графе мэйл
1- true
0 - false]+Таблица2[. в графе мэйл
1- true
0 - false])&gt;0,Справочник!$E$17,"")</f>
        <v/>
      </c>
      <c r="AP16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4" s="6" t="str">
        <f ca="1">+IF(AND(Таблица2[Дата рождения]&lt;&gt;"",Таблица2[Дата рождения]&gt;Справочник!$I$4),Справочник!$E$14,"")</f>
        <v/>
      </c>
      <c r="AS16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(ОРНЗ)])&lt;&gt;11),Справочник!E172,"")</f>
        <v/>
      </c>
      <c r="AU164" s="6" t="str">
        <f>+IF(AND(Таблица2[ИНН]&lt;&gt;"",LEN(Таблица2[ИНН])&lt;&gt;12),Справочник!$E$8,"")</f>
        <v/>
      </c>
      <c r="AV16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4" s="96" t="str">
        <f>IFERROR(IF(AND(Таблица2[СНИЛС]="",_xlfn.NUMBERVALUE(Таблица2[СНИЛС])),Справочник!$E$11,""),Справочник!$E$11)</f>
        <v/>
      </c>
      <c r="AX164" s="6" t="str">
        <f>+IF(AND(Таблица2[СНИЛС]&lt;&gt;"",LEN(Таблица2[СНИЛС])&lt;&gt;11),Справочник!E181,"")</f>
        <v/>
      </c>
    </row>
    <row r="165" spans="1:50" x14ac:dyDescent="0.25">
      <c r="A165" s="92"/>
      <c r="B165" s="92"/>
      <c r="D165" s="75"/>
      <c r="E165" s="93"/>
      <c r="F165" s="75"/>
      <c r="G165" s="75"/>
      <c r="H165" s="75"/>
      <c r="I165" s="75"/>
      <c r="J165" s="78"/>
      <c r="K165" s="75"/>
      <c r="L165" s="75"/>
      <c r="M165" s="79"/>
      <c r="N165" s="91"/>
      <c r="O165" s="75"/>
      <c r="P165" s="75"/>
      <c r="Q165" s="91"/>
      <c r="S165" s="80"/>
      <c r="T16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5" s="15"/>
      <c r="Y165" s="15"/>
      <c r="Z165" s="15"/>
      <c r="AA165" s="15"/>
      <c r="AB165" s="15"/>
      <c r="AC165" s="15"/>
      <c r="AD165" s="15"/>
      <c r="AE165" s="15" t="str">
        <f>+IF(AND(Таблица2[№п/п]&lt;&gt;"",Таблица2[СНИЛС]=""),1,"")</f>
        <v/>
      </c>
      <c r="AF165" s="15" t="str">
        <f>+IF(AND(Таблица2[№п/п]&lt;&gt;"",Таблица2[ИНН]=""),1,"")</f>
        <v/>
      </c>
      <c r="AG165" s="15"/>
      <c r="AH165" s="15"/>
      <c r="AI165" s="15"/>
      <c r="AJ165" s="15"/>
      <c r="AK16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5" s="66" t="str">
        <f>+IF((Таблица2[@ в графе мэйл
1- true
0 - false]+Таблица2[. в графе мэйл
1- true
0 - false])&gt;0,Справочник!$E$17,"")</f>
        <v/>
      </c>
      <c r="AP16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5" s="6" t="str">
        <f ca="1">+IF(AND(Таблица2[Дата рождения]&lt;&gt;"",Таблица2[Дата рождения]&gt;Справочник!$I$4),Справочник!$E$14,"")</f>
        <v/>
      </c>
      <c r="AS16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(ОРНЗ)])&lt;&gt;11),Справочник!E173,"")</f>
        <v/>
      </c>
      <c r="AU165" s="6" t="str">
        <f>+IF(AND(Таблица2[ИНН]&lt;&gt;"",LEN(Таблица2[ИНН])&lt;&gt;12),Справочник!$E$8,"")</f>
        <v/>
      </c>
      <c r="AV16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5" s="96" t="str">
        <f>IFERROR(IF(AND(Таблица2[СНИЛС]="",_xlfn.NUMBERVALUE(Таблица2[СНИЛС])),Справочник!$E$11,""),Справочник!$E$11)</f>
        <v/>
      </c>
      <c r="AX165" s="6" t="str">
        <f>+IF(AND(Таблица2[СНИЛС]&lt;&gt;"",LEN(Таблица2[СНИЛС])&lt;&gt;11),Справочник!E182,"")</f>
        <v/>
      </c>
    </row>
    <row r="166" spans="1:50" x14ac:dyDescent="0.25">
      <c r="A166" s="92"/>
      <c r="B166" s="92"/>
      <c r="D166" s="75"/>
      <c r="E166" s="93"/>
      <c r="F166" s="75"/>
      <c r="G166" s="75"/>
      <c r="H166" s="75"/>
      <c r="I166" s="75"/>
      <c r="J166" s="78"/>
      <c r="K166" s="75"/>
      <c r="L166" s="75"/>
      <c r="M166" s="79"/>
      <c r="N166" s="91"/>
      <c r="O166" s="75"/>
      <c r="P166" s="75"/>
      <c r="Q166" s="91"/>
      <c r="S166" s="80"/>
      <c r="T16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6" s="15"/>
      <c r="Y166" s="15"/>
      <c r="Z166" s="15"/>
      <c r="AA166" s="15"/>
      <c r="AB166" s="15"/>
      <c r="AC166" s="15"/>
      <c r="AD166" s="15"/>
      <c r="AE166" s="15" t="str">
        <f>+IF(AND(Таблица2[№п/п]&lt;&gt;"",Таблица2[СНИЛС]=""),1,"")</f>
        <v/>
      </c>
      <c r="AF166" s="15" t="str">
        <f>+IF(AND(Таблица2[№п/п]&lt;&gt;"",Таблица2[ИНН]=""),1,"")</f>
        <v/>
      </c>
      <c r="AG166" s="15"/>
      <c r="AH166" s="15"/>
      <c r="AI166" s="15"/>
      <c r="AJ166" s="15"/>
      <c r="AK16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6" s="66" t="str">
        <f>+IF((Таблица2[@ в графе мэйл
1- true
0 - false]+Таблица2[. в графе мэйл
1- true
0 - false])&gt;0,Справочник!$E$17,"")</f>
        <v/>
      </c>
      <c r="AP16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6" s="6" t="str">
        <f ca="1">+IF(AND(Таблица2[Дата рождения]&lt;&gt;"",Таблица2[Дата рождения]&gt;Справочник!$I$4),Справочник!$E$14,"")</f>
        <v/>
      </c>
      <c r="AS16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(ОРНЗ)])&lt;&gt;11),Справочник!E174,"")</f>
        <v/>
      </c>
      <c r="AU166" s="6" t="str">
        <f>+IF(AND(Таблица2[ИНН]&lt;&gt;"",LEN(Таблица2[ИНН])&lt;&gt;12),Справочник!$E$8,"")</f>
        <v/>
      </c>
      <c r="AV16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6" s="96" t="str">
        <f>IFERROR(IF(AND(Таблица2[СНИЛС]="",_xlfn.NUMBERVALUE(Таблица2[СНИЛС])),Справочник!$E$11,""),Справочник!$E$11)</f>
        <v/>
      </c>
      <c r="AX166" s="6" t="str">
        <f>+IF(AND(Таблица2[СНИЛС]&lt;&gt;"",LEN(Таблица2[СНИЛС])&lt;&gt;11),Справочник!E183,"")</f>
        <v/>
      </c>
    </row>
    <row r="167" spans="1:50" x14ac:dyDescent="0.25">
      <c r="A167" s="92"/>
      <c r="B167" s="92"/>
      <c r="D167" s="75"/>
      <c r="E167" s="93"/>
      <c r="F167" s="75"/>
      <c r="G167" s="75"/>
      <c r="H167" s="75"/>
      <c r="I167" s="75"/>
      <c r="J167" s="78"/>
      <c r="K167" s="75"/>
      <c r="L167" s="75"/>
      <c r="M167" s="79"/>
      <c r="N167" s="91"/>
      <c r="O167" s="75"/>
      <c r="P167" s="75"/>
      <c r="Q167" s="91"/>
      <c r="S167" s="80"/>
      <c r="T16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7" s="15"/>
      <c r="Y167" s="15"/>
      <c r="Z167" s="15"/>
      <c r="AA167" s="15"/>
      <c r="AB167" s="15"/>
      <c r="AC167" s="15"/>
      <c r="AD167" s="15"/>
      <c r="AE167" s="15" t="str">
        <f>+IF(AND(Таблица2[№п/п]&lt;&gt;"",Таблица2[СНИЛС]=""),1,"")</f>
        <v/>
      </c>
      <c r="AF167" s="15" t="str">
        <f>+IF(AND(Таблица2[№п/п]&lt;&gt;"",Таблица2[ИНН]=""),1,"")</f>
        <v/>
      </c>
      <c r="AG167" s="15"/>
      <c r="AH167" s="15"/>
      <c r="AI167" s="15"/>
      <c r="AJ167" s="15"/>
      <c r="AK16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7" s="66" t="str">
        <f>+IF((Таблица2[@ в графе мэйл
1- true
0 - false]+Таблица2[. в графе мэйл
1- true
0 - false])&gt;0,Справочник!$E$17,"")</f>
        <v/>
      </c>
      <c r="AP16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7" s="6" t="str">
        <f ca="1">+IF(AND(Таблица2[Дата рождения]&lt;&gt;"",Таблица2[Дата рождения]&gt;Справочник!$I$4),Справочник!$E$14,"")</f>
        <v/>
      </c>
      <c r="AS16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(ОРНЗ)])&lt;&gt;11),Справочник!E175,"")</f>
        <v/>
      </c>
      <c r="AU167" s="6" t="str">
        <f>+IF(AND(Таблица2[ИНН]&lt;&gt;"",LEN(Таблица2[ИНН])&lt;&gt;12),Справочник!$E$8,"")</f>
        <v/>
      </c>
      <c r="AV16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7" s="96" t="str">
        <f>IFERROR(IF(AND(Таблица2[СНИЛС]="",_xlfn.NUMBERVALUE(Таблица2[СНИЛС])),Справочник!$E$11,""),Справочник!$E$11)</f>
        <v/>
      </c>
      <c r="AX167" s="6" t="str">
        <f>+IF(AND(Таблица2[СНИЛС]&lt;&gt;"",LEN(Таблица2[СНИЛС])&lt;&gt;11),Справочник!E184,"")</f>
        <v/>
      </c>
    </row>
    <row r="168" spans="1:50" x14ac:dyDescent="0.25">
      <c r="A168" s="92"/>
      <c r="B168" s="92"/>
      <c r="D168" s="75"/>
      <c r="E168" s="93"/>
      <c r="F168" s="75"/>
      <c r="G168" s="75"/>
      <c r="H168" s="75"/>
      <c r="I168" s="75"/>
      <c r="J168" s="78"/>
      <c r="K168" s="75"/>
      <c r="L168" s="75"/>
      <c r="M168" s="79"/>
      <c r="N168" s="91"/>
      <c r="O168" s="75"/>
      <c r="P168" s="75"/>
      <c r="Q168" s="91"/>
      <c r="S168" s="80"/>
      <c r="T16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8" s="15"/>
      <c r="Y168" s="15"/>
      <c r="Z168" s="15"/>
      <c r="AA168" s="15"/>
      <c r="AB168" s="15"/>
      <c r="AC168" s="15"/>
      <c r="AD168" s="15"/>
      <c r="AE168" s="15" t="str">
        <f>+IF(AND(Таблица2[№п/п]&lt;&gt;"",Таблица2[СНИЛС]=""),1,"")</f>
        <v/>
      </c>
      <c r="AF168" s="15" t="str">
        <f>+IF(AND(Таблица2[№п/п]&lt;&gt;"",Таблица2[ИНН]=""),1,"")</f>
        <v/>
      </c>
      <c r="AG168" s="15"/>
      <c r="AH168" s="15"/>
      <c r="AI168" s="15"/>
      <c r="AJ168" s="15"/>
      <c r="AK16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8" s="66" t="str">
        <f>+IF((Таблица2[@ в графе мэйл
1- true
0 - false]+Таблица2[. в графе мэйл
1- true
0 - false])&gt;0,Справочник!$E$17,"")</f>
        <v/>
      </c>
      <c r="AP16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8" s="6" t="str">
        <f ca="1">+IF(AND(Таблица2[Дата рождения]&lt;&gt;"",Таблица2[Дата рождения]&gt;Справочник!$I$4),Справочник!$E$14,"")</f>
        <v/>
      </c>
      <c r="AS16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(ОРНЗ)])&lt;&gt;11),Справочник!E176,"")</f>
        <v/>
      </c>
      <c r="AU168" s="6" t="str">
        <f>+IF(AND(Таблица2[ИНН]&lt;&gt;"",LEN(Таблица2[ИНН])&lt;&gt;12),Справочник!$E$8,"")</f>
        <v/>
      </c>
      <c r="AV16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8" s="96" t="str">
        <f>IFERROR(IF(AND(Таблица2[СНИЛС]="",_xlfn.NUMBERVALUE(Таблица2[СНИЛС])),Справочник!$E$11,""),Справочник!$E$11)</f>
        <v/>
      </c>
      <c r="AX168" s="6" t="str">
        <f>+IF(AND(Таблица2[СНИЛС]&lt;&gt;"",LEN(Таблица2[СНИЛС])&lt;&gt;11),Справочник!E185,"")</f>
        <v/>
      </c>
    </row>
    <row r="169" spans="1:50" x14ac:dyDescent="0.25">
      <c r="A169" s="92"/>
      <c r="B169" s="92"/>
      <c r="D169" s="75"/>
      <c r="E169" s="93"/>
      <c r="F169" s="75"/>
      <c r="G169" s="75"/>
      <c r="H169" s="75"/>
      <c r="I169" s="75"/>
      <c r="J169" s="78"/>
      <c r="K169" s="75"/>
      <c r="L169" s="75"/>
      <c r="M169" s="79"/>
      <c r="N169" s="91"/>
      <c r="O169" s="75"/>
      <c r="P169" s="75"/>
      <c r="Q169" s="91"/>
      <c r="S169" s="80"/>
      <c r="T16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6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6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6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69" s="15"/>
      <c r="Y169" s="15"/>
      <c r="Z169" s="15"/>
      <c r="AA169" s="15"/>
      <c r="AB169" s="15"/>
      <c r="AC169" s="15"/>
      <c r="AD169" s="15"/>
      <c r="AE169" s="15" t="str">
        <f>+IF(AND(Таблица2[№п/п]&lt;&gt;"",Таблица2[СНИЛС]=""),1,"")</f>
        <v/>
      </c>
      <c r="AF169" s="15" t="str">
        <f>+IF(AND(Таблица2[№п/п]&lt;&gt;"",Таблица2[ИНН]=""),1,"")</f>
        <v/>
      </c>
      <c r="AG169" s="15"/>
      <c r="AH169" s="15"/>
      <c r="AI169" s="15"/>
      <c r="AJ169" s="15"/>
      <c r="AK16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6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6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6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69" s="66" t="str">
        <f>+IF((Таблица2[@ в графе мэйл
1- true
0 - false]+Таблица2[. в графе мэйл
1- true
0 - false])&gt;0,Справочник!$E$17,"")</f>
        <v/>
      </c>
      <c r="AP16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6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69" s="6" t="str">
        <f ca="1">+IF(AND(Таблица2[Дата рождения]&lt;&gt;"",Таблица2[Дата рождения]&gt;Справочник!$I$4),Справочник!$E$14,"")</f>
        <v/>
      </c>
      <c r="AS16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6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(ОРНЗ)])&lt;&gt;11),Справочник!E177,"")</f>
        <v/>
      </c>
      <c r="AU169" s="6" t="str">
        <f>+IF(AND(Таблица2[ИНН]&lt;&gt;"",LEN(Таблица2[ИНН])&lt;&gt;12),Справочник!$E$8,"")</f>
        <v/>
      </c>
      <c r="AV16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69" s="96" t="str">
        <f>IFERROR(IF(AND(Таблица2[СНИЛС]="",_xlfn.NUMBERVALUE(Таблица2[СНИЛС])),Справочник!$E$11,""),Справочник!$E$11)</f>
        <v/>
      </c>
      <c r="AX169" s="6" t="str">
        <f>+IF(AND(Таблица2[СНИЛС]&lt;&gt;"",LEN(Таблица2[СНИЛС])&lt;&gt;11),Справочник!E186,"")</f>
        <v/>
      </c>
    </row>
    <row r="170" spans="1:50" x14ac:dyDescent="0.25">
      <c r="A170" s="92"/>
      <c r="B170" s="92"/>
      <c r="D170" s="75"/>
      <c r="E170" s="93"/>
      <c r="F170" s="75"/>
      <c r="G170" s="75"/>
      <c r="H170" s="75"/>
      <c r="I170" s="75"/>
      <c r="J170" s="78"/>
      <c r="K170" s="75"/>
      <c r="L170" s="75"/>
      <c r="M170" s="79"/>
      <c r="N170" s="91"/>
      <c r="O170" s="75"/>
      <c r="P170" s="75"/>
      <c r="Q170" s="91"/>
      <c r="S170" s="80"/>
      <c r="T17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0" s="15"/>
      <c r="Y170" s="15"/>
      <c r="Z170" s="15"/>
      <c r="AA170" s="15"/>
      <c r="AB170" s="15"/>
      <c r="AC170" s="15"/>
      <c r="AD170" s="15"/>
      <c r="AE170" s="15" t="str">
        <f>+IF(AND(Таблица2[№п/п]&lt;&gt;"",Таблица2[СНИЛС]=""),1,"")</f>
        <v/>
      </c>
      <c r="AF170" s="15" t="str">
        <f>+IF(AND(Таблица2[№п/п]&lt;&gt;"",Таблица2[ИНН]=""),1,"")</f>
        <v/>
      </c>
      <c r="AG170" s="15"/>
      <c r="AH170" s="15"/>
      <c r="AI170" s="15"/>
      <c r="AJ170" s="15"/>
      <c r="AK17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0" s="66" t="str">
        <f>+IF((Таблица2[@ в графе мэйл
1- true
0 - false]+Таблица2[. в графе мэйл
1- true
0 - false])&gt;0,Справочник!$E$17,"")</f>
        <v/>
      </c>
      <c r="AP17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0" s="6" t="str">
        <f ca="1">+IF(AND(Таблица2[Дата рождения]&lt;&gt;"",Таблица2[Дата рождения]&gt;Справочник!$I$4),Справочник!$E$14,"")</f>
        <v/>
      </c>
      <c r="AS17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(ОРНЗ)])&lt;&gt;11),Справочник!E178,"")</f>
        <v/>
      </c>
      <c r="AU170" s="6" t="str">
        <f>+IF(AND(Таблица2[ИНН]&lt;&gt;"",LEN(Таблица2[ИНН])&lt;&gt;12),Справочник!$E$8,"")</f>
        <v/>
      </c>
      <c r="AV17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0" s="96" t="str">
        <f>IFERROR(IF(AND(Таблица2[СНИЛС]="",_xlfn.NUMBERVALUE(Таблица2[СНИЛС])),Справочник!$E$11,""),Справочник!$E$11)</f>
        <v/>
      </c>
      <c r="AX170" s="6" t="str">
        <f>+IF(AND(Таблица2[СНИЛС]&lt;&gt;"",LEN(Таблица2[СНИЛС])&lt;&gt;11),Справочник!E187,"")</f>
        <v/>
      </c>
    </row>
    <row r="171" spans="1:50" x14ac:dyDescent="0.25">
      <c r="A171" s="92"/>
      <c r="B171" s="92"/>
      <c r="D171" s="75"/>
      <c r="E171" s="93"/>
      <c r="F171" s="75"/>
      <c r="G171" s="75"/>
      <c r="H171" s="75"/>
      <c r="I171" s="75"/>
      <c r="J171" s="78"/>
      <c r="K171" s="75"/>
      <c r="L171" s="75"/>
      <c r="M171" s="79"/>
      <c r="N171" s="91"/>
      <c r="O171" s="75"/>
      <c r="P171" s="75"/>
      <c r="Q171" s="91"/>
      <c r="S171" s="80"/>
      <c r="T17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1" s="15"/>
      <c r="Y171" s="15"/>
      <c r="Z171" s="15"/>
      <c r="AA171" s="15"/>
      <c r="AB171" s="15"/>
      <c r="AC171" s="15"/>
      <c r="AD171" s="15"/>
      <c r="AE171" s="15" t="str">
        <f>+IF(AND(Таблица2[№п/п]&lt;&gt;"",Таблица2[СНИЛС]=""),1,"")</f>
        <v/>
      </c>
      <c r="AF171" s="15" t="str">
        <f>+IF(AND(Таблица2[№п/п]&lt;&gt;"",Таблица2[ИНН]=""),1,"")</f>
        <v/>
      </c>
      <c r="AG171" s="15"/>
      <c r="AH171" s="15"/>
      <c r="AI171" s="15"/>
      <c r="AJ171" s="15"/>
      <c r="AK17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1" s="66" t="str">
        <f>+IF((Таблица2[@ в графе мэйл
1- true
0 - false]+Таблица2[. в графе мэйл
1- true
0 - false])&gt;0,Справочник!$E$17,"")</f>
        <v/>
      </c>
      <c r="AP17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1" s="6" t="str">
        <f ca="1">+IF(AND(Таблица2[Дата рождения]&lt;&gt;"",Таблица2[Дата рождения]&gt;Справочник!$I$4),Справочник!$E$14,"")</f>
        <v/>
      </c>
      <c r="AS17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(ОРНЗ)])&lt;&gt;11),Справочник!E179,"")</f>
        <v/>
      </c>
      <c r="AU171" s="6" t="str">
        <f>+IF(AND(Таблица2[ИНН]&lt;&gt;"",LEN(Таблица2[ИНН])&lt;&gt;12),Справочник!$E$8,"")</f>
        <v/>
      </c>
      <c r="AV17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1" s="96" t="str">
        <f>IFERROR(IF(AND(Таблица2[СНИЛС]="",_xlfn.NUMBERVALUE(Таблица2[СНИЛС])),Справочник!$E$11,""),Справочник!$E$11)</f>
        <v/>
      </c>
      <c r="AX171" s="6" t="str">
        <f>+IF(AND(Таблица2[СНИЛС]&lt;&gt;"",LEN(Таблица2[СНИЛС])&lt;&gt;11),Справочник!E188,"")</f>
        <v/>
      </c>
    </row>
    <row r="172" spans="1:50" x14ac:dyDescent="0.25">
      <c r="A172" s="92"/>
      <c r="B172" s="92"/>
      <c r="D172" s="75"/>
      <c r="E172" s="93"/>
      <c r="F172" s="75"/>
      <c r="G172" s="75"/>
      <c r="H172" s="75"/>
      <c r="I172" s="75"/>
      <c r="J172" s="78"/>
      <c r="K172" s="75"/>
      <c r="L172" s="75"/>
      <c r="M172" s="79"/>
      <c r="N172" s="91"/>
      <c r="O172" s="75"/>
      <c r="P172" s="75"/>
      <c r="Q172" s="91"/>
      <c r="S172" s="80"/>
      <c r="T17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2" s="15"/>
      <c r="Y172" s="15"/>
      <c r="Z172" s="15"/>
      <c r="AA172" s="15"/>
      <c r="AB172" s="15"/>
      <c r="AC172" s="15"/>
      <c r="AD172" s="15"/>
      <c r="AE172" s="15" t="str">
        <f>+IF(AND(Таблица2[№п/п]&lt;&gt;"",Таблица2[СНИЛС]=""),1,"")</f>
        <v/>
      </c>
      <c r="AF172" s="15" t="str">
        <f>+IF(AND(Таблица2[№п/п]&lt;&gt;"",Таблица2[ИНН]=""),1,"")</f>
        <v/>
      </c>
      <c r="AG172" s="15"/>
      <c r="AH172" s="15"/>
      <c r="AI172" s="15"/>
      <c r="AJ172" s="15"/>
      <c r="AK17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2" s="66" t="str">
        <f>+IF((Таблица2[@ в графе мэйл
1- true
0 - false]+Таблица2[. в графе мэйл
1- true
0 - false])&gt;0,Справочник!$E$17,"")</f>
        <v/>
      </c>
      <c r="AP17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2" s="6" t="str">
        <f ca="1">+IF(AND(Таблица2[Дата рождения]&lt;&gt;"",Таблица2[Дата рождения]&gt;Справочник!$I$4),Справочник!$E$14,"")</f>
        <v/>
      </c>
      <c r="AS17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(ОРНЗ)])&lt;&gt;11),Справочник!E180,"")</f>
        <v/>
      </c>
      <c r="AU172" s="6" t="str">
        <f>+IF(AND(Таблица2[ИНН]&lt;&gt;"",LEN(Таблица2[ИНН])&lt;&gt;12),Справочник!$E$8,"")</f>
        <v/>
      </c>
      <c r="AV17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2" s="96" t="str">
        <f>IFERROR(IF(AND(Таблица2[СНИЛС]="",_xlfn.NUMBERVALUE(Таблица2[СНИЛС])),Справочник!$E$11,""),Справочник!$E$11)</f>
        <v/>
      </c>
      <c r="AX172" s="6" t="str">
        <f>+IF(AND(Таблица2[СНИЛС]&lt;&gt;"",LEN(Таблица2[СНИЛС])&lt;&gt;11),Справочник!E189,"")</f>
        <v/>
      </c>
    </row>
    <row r="173" spans="1:50" x14ac:dyDescent="0.25">
      <c r="A173" s="92"/>
      <c r="B173" s="92"/>
      <c r="D173" s="75"/>
      <c r="E173" s="93"/>
      <c r="F173" s="75"/>
      <c r="G173" s="75"/>
      <c r="H173" s="75"/>
      <c r="I173" s="75"/>
      <c r="J173" s="78"/>
      <c r="K173" s="75"/>
      <c r="L173" s="75"/>
      <c r="M173" s="79"/>
      <c r="N173" s="91"/>
      <c r="O173" s="75"/>
      <c r="P173" s="75"/>
      <c r="Q173" s="91"/>
      <c r="S173" s="80"/>
      <c r="T17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3" s="15"/>
      <c r="Y173" s="15"/>
      <c r="Z173" s="15"/>
      <c r="AA173" s="15"/>
      <c r="AB173" s="15"/>
      <c r="AC173" s="15"/>
      <c r="AD173" s="15"/>
      <c r="AE173" s="15" t="str">
        <f>+IF(AND(Таблица2[№п/п]&lt;&gt;"",Таблица2[СНИЛС]=""),1,"")</f>
        <v/>
      </c>
      <c r="AF173" s="15" t="str">
        <f>+IF(AND(Таблица2[№п/п]&lt;&gt;"",Таблица2[ИНН]=""),1,"")</f>
        <v/>
      </c>
      <c r="AG173" s="15"/>
      <c r="AH173" s="15"/>
      <c r="AI173" s="15"/>
      <c r="AJ173" s="15"/>
      <c r="AK17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3" s="66" t="str">
        <f>+IF((Таблица2[@ в графе мэйл
1- true
0 - false]+Таблица2[. в графе мэйл
1- true
0 - false])&gt;0,Справочник!$E$17,"")</f>
        <v/>
      </c>
      <c r="AP17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3" s="6" t="str">
        <f ca="1">+IF(AND(Таблица2[Дата рождения]&lt;&gt;"",Таблица2[Дата рождения]&gt;Справочник!$I$4),Справочник!$E$14,"")</f>
        <v/>
      </c>
      <c r="AS17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(ОРНЗ)])&lt;&gt;11),Справочник!E181,"")</f>
        <v/>
      </c>
      <c r="AU173" s="6" t="str">
        <f>+IF(AND(Таблица2[ИНН]&lt;&gt;"",LEN(Таблица2[ИНН])&lt;&gt;12),Справочник!$E$8,"")</f>
        <v/>
      </c>
      <c r="AV17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3" s="96" t="str">
        <f>IFERROR(IF(AND(Таблица2[СНИЛС]="",_xlfn.NUMBERVALUE(Таблица2[СНИЛС])),Справочник!$E$11,""),Справочник!$E$11)</f>
        <v/>
      </c>
      <c r="AX173" s="6" t="str">
        <f>+IF(AND(Таблица2[СНИЛС]&lt;&gt;"",LEN(Таблица2[СНИЛС])&lt;&gt;11),Справочник!E190,"")</f>
        <v/>
      </c>
    </row>
    <row r="174" spans="1:50" x14ac:dyDescent="0.25">
      <c r="A174" s="92"/>
      <c r="B174" s="92"/>
      <c r="D174" s="75"/>
      <c r="E174" s="93"/>
      <c r="F174" s="75"/>
      <c r="G174" s="75"/>
      <c r="H174" s="75"/>
      <c r="I174" s="75"/>
      <c r="J174" s="78"/>
      <c r="K174" s="75"/>
      <c r="L174" s="75"/>
      <c r="M174" s="79"/>
      <c r="N174" s="91"/>
      <c r="O174" s="75"/>
      <c r="P174" s="75"/>
      <c r="Q174" s="91"/>
      <c r="S174" s="80"/>
      <c r="T17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4" s="15"/>
      <c r="Y174" s="15"/>
      <c r="Z174" s="15"/>
      <c r="AA174" s="15"/>
      <c r="AB174" s="15"/>
      <c r="AC174" s="15"/>
      <c r="AD174" s="15"/>
      <c r="AE174" s="15" t="str">
        <f>+IF(AND(Таблица2[№п/п]&lt;&gt;"",Таблица2[СНИЛС]=""),1,"")</f>
        <v/>
      </c>
      <c r="AF174" s="15" t="str">
        <f>+IF(AND(Таблица2[№п/п]&lt;&gt;"",Таблица2[ИНН]=""),1,"")</f>
        <v/>
      </c>
      <c r="AG174" s="15"/>
      <c r="AH174" s="15"/>
      <c r="AI174" s="15"/>
      <c r="AJ174" s="15"/>
      <c r="AK17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4" s="66" t="str">
        <f>+IF((Таблица2[@ в графе мэйл
1- true
0 - false]+Таблица2[. в графе мэйл
1- true
0 - false])&gt;0,Справочник!$E$17,"")</f>
        <v/>
      </c>
      <c r="AP17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4" s="6" t="str">
        <f ca="1">+IF(AND(Таблица2[Дата рождения]&lt;&gt;"",Таблица2[Дата рождения]&gt;Справочник!$I$4),Справочник!$E$14,"")</f>
        <v/>
      </c>
      <c r="AS17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(ОРНЗ)])&lt;&gt;11),Справочник!E182,"")</f>
        <v/>
      </c>
      <c r="AU174" s="6" t="str">
        <f>+IF(AND(Таблица2[ИНН]&lt;&gt;"",LEN(Таблица2[ИНН])&lt;&gt;12),Справочник!$E$8,"")</f>
        <v/>
      </c>
      <c r="AV17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4" s="96" t="str">
        <f>IFERROR(IF(AND(Таблица2[СНИЛС]="",_xlfn.NUMBERVALUE(Таблица2[СНИЛС])),Справочник!$E$11,""),Справочник!$E$11)</f>
        <v/>
      </c>
      <c r="AX174" s="6" t="str">
        <f>+IF(AND(Таблица2[СНИЛС]&lt;&gt;"",LEN(Таблица2[СНИЛС])&lt;&gt;11),Справочник!E191,"")</f>
        <v/>
      </c>
    </row>
    <row r="175" spans="1:50" x14ac:dyDescent="0.25">
      <c r="A175" s="92"/>
      <c r="B175" s="92"/>
      <c r="D175" s="75"/>
      <c r="E175" s="93"/>
      <c r="F175" s="75"/>
      <c r="G175" s="75"/>
      <c r="H175" s="75"/>
      <c r="I175" s="75"/>
      <c r="J175" s="78"/>
      <c r="K175" s="75"/>
      <c r="L175" s="75"/>
      <c r="M175" s="79"/>
      <c r="N175" s="91"/>
      <c r="O175" s="75"/>
      <c r="P175" s="75"/>
      <c r="Q175" s="91"/>
      <c r="S175" s="80"/>
      <c r="T17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5" s="15"/>
      <c r="Y175" s="15"/>
      <c r="Z175" s="15"/>
      <c r="AA175" s="15"/>
      <c r="AB175" s="15"/>
      <c r="AC175" s="15"/>
      <c r="AD175" s="15"/>
      <c r="AE175" s="15" t="str">
        <f>+IF(AND(Таблица2[№п/п]&lt;&gt;"",Таблица2[СНИЛС]=""),1,"")</f>
        <v/>
      </c>
      <c r="AF175" s="15" t="str">
        <f>+IF(AND(Таблица2[№п/п]&lt;&gt;"",Таблица2[ИНН]=""),1,"")</f>
        <v/>
      </c>
      <c r="AG175" s="15"/>
      <c r="AH175" s="15"/>
      <c r="AI175" s="15"/>
      <c r="AJ175" s="15"/>
      <c r="AK17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5" s="66" t="str">
        <f>+IF((Таблица2[@ в графе мэйл
1- true
0 - false]+Таблица2[. в графе мэйл
1- true
0 - false])&gt;0,Справочник!$E$17,"")</f>
        <v/>
      </c>
      <c r="AP17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5" s="6" t="str">
        <f ca="1">+IF(AND(Таблица2[Дата рождения]&lt;&gt;"",Таблица2[Дата рождения]&gt;Справочник!$I$4),Справочник!$E$14,"")</f>
        <v/>
      </c>
      <c r="AS17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(ОРНЗ)])&lt;&gt;11),Справочник!E183,"")</f>
        <v/>
      </c>
      <c r="AU175" s="6" t="str">
        <f>+IF(AND(Таблица2[ИНН]&lt;&gt;"",LEN(Таблица2[ИНН])&lt;&gt;12),Справочник!$E$8,"")</f>
        <v/>
      </c>
      <c r="AV17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5" s="96" t="str">
        <f>IFERROR(IF(AND(Таблица2[СНИЛС]="",_xlfn.NUMBERVALUE(Таблица2[СНИЛС])),Справочник!$E$11,""),Справочник!$E$11)</f>
        <v/>
      </c>
      <c r="AX175" s="6" t="str">
        <f>+IF(AND(Таблица2[СНИЛС]&lt;&gt;"",LEN(Таблица2[СНИЛС])&lt;&gt;11),Справочник!E192,"")</f>
        <v/>
      </c>
    </row>
    <row r="176" spans="1:50" x14ac:dyDescent="0.25">
      <c r="A176" s="92"/>
      <c r="B176" s="92"/>
      <c r="D176" s="75"/>
      <c r="E176" s="93"/>
      <c r="F176" s="75"/>
      <c r="G176" s="75"/>
      <c r="H176" s="75"/>
      <c r="I176" s="75"/>
      <c r="J176" s="78"/>
      <c r="K176" s="75"/>
      <c r="L176" s="75"/>
      <c r="M176" s="79"/>
      <c r="N176" s="91"/>
      <c r="O176" s="75"/>
      <c r="P176" s="75"/>
      <c r="Q176" s="91"/>
      <c r="S176" s="80"/>
      <c r="T17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6" s="15"/>
      <c r="Y176" s="15"/>
      <c r="Z176" s="15"/>
      <c r="AA176" s="15"/>
      <c r="AB176" s="15"/>
      <c r="AC176" s="15"/>
      <c r="AD176" s="15"/>
      <c r="AE176" s="15" t="str">
        <f>+IF(AND(Таблица2[№п/п]&lt;&gt;"",Таблица2[СНИЛС]=""),1,"")</f>
        <v/>
      </c>
      <c r="AF176" s="15" t="str">
        <f>+IF(AND(Таблица2[№п/п]&lt;&gt;"",Таблица2[ИНН]=""),1,"")</f>
        <v/>
      </c>
      <c r="AG176" s="15"/>
      <c r="AH176" s="15"/>
      <c r="AI176" s="15"/>
      <c r="AJ176" s="15"/>
      <c r="AK17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6" s="66" t="str">
        <f>+IF((Таблица2[@ в графе мэйл
1- true
0 - false]+Таблица2[. в графе мэйл
1- true
0 - false])&gt;0,Справочник!$E$17,"")</f>
        <v/>
      </c>
      <c r="AP17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6" s="6" t="str">
        <f ca="1">+IF(AND(Таблица2[Дата рождения]&lt;&gt;"",Таблица2[Дата рождения]&gt;Справочник!$I$4),Справочник!$E$14,"")</f>
        <v/>
      </c>
      <c r="AS17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(ОРНЗ)])&lt;&gt;11),Справочник!E184,"")</f>
        <v/>
      </c>
      <c r="AU176" s="6" t="str">
        <f>+IF(AND(Таблица2[ИНН]&lt;&gt;"",LEN(Таблица2[ИНН])&lt;&gt;12),Справочник!$E$8,"")</f>
        <v/>
      </c>
      <c r="AV17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6" s="96" t="str">
        <f>IFERROR(IF(AND(Таблица2[СНИЛС]="",_xlfn.NUMBERVALUE(Таблица2[СНИЛС])),Справочник!$E$11,""),Справочник!$E$11)</f>
        <v/>
      </c>
      <c r="AX176" s="6" t="str">
        <f>+IF(AND(Таблица2[СНИЛС]&lt;&gt;"",LEN(Таблица2[СНИЛС])&lt;&gt;11),Справочник!E193,"")</f>
        <v/>
      </c>
    </row>
    <row r="177" spans="1:50" x14ac:dyDescent="0.25">
      <c r="A177" s="92"/>
      <c r="B177" s="92"/>
      <c r="D177" s="75"/>
      <c r="E177" s="93"/>
      <c r="F177" s="75"/>
      <c r="G177" s="75"/>
      <c r="H177" s="75"/>
      <c r="I177" s="75"/>
      <c r="J177" s="78"/>
      <c r="K177" s="75"/>
      <c r="L177" s="75"/>
      <c r="M177" s="79"/>
      <c r="N177" s="91"/>
      <c r="O177" s="75"/>
      <c r="P177" s="75"/>
      <c r="Q177" s="91"/>
      <c r="S177" s="80"/>
      <c r="T17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7" s="15"/>
      <c r="Y177" s="15"/>
      <c r="Z177" s="15"/>
      <c r="AA177" s="15"/>
      <c r="AB177" s="15"/>
      <c r="AC177" s="15"/>
      <c r="AD177" s="15"/>
      <c r="AE177" s="15" t="str">
        <f>+IF(AND(Таблица2[№п/п]&lt;&gt;"",Таблица2[СНИЛС]=""),1,"")</f>
        <v/>
      </c>
      <c r="AF177" s="15" t="str">
        <f>+IF(AND(Таблица2[№п/п]&lt;&gt;"",Таблица2[ИНН]=""),1,"")</f>
        <v/>
      </c>
      <c r="AG177" s="15"/>
      <c r="AH177" s="15"/>
      <c r="AI177" s="15"/>
      <c r="AJ177" s="15"/>
      <c r="AK17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7" s="66" t="str">
        <f>+IF((Таблица2[@ в графе мэйл
1- true
0 - false]+Таблица2[. в графе мэйл
1- true
0 - false])&gt;0,Справочник!$E$17,"")</f>
        <v/>
      </c>
      <c r="AP17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7" s="6" t="str">
        <f ca="1">+IF(AND(Таблица2[Дата рождения]&lt;&gt;"",Таблица2[Дата рождения]&gt;Справочник!$I$4),Справочник!$E$14,"")</f>
        <v/>
      </c>
      <c r="AS17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(ОРНЗ)])&lt;&gt;11),Справочник!E185,"")</f>
        <v/>
      </c>
      <c r="AU177" s="6" t="str">
        <f>+IF(AND(Таблица2[ИНН]&lt;&gt;"",LEN(Таблица2[ИНН])&lt;&gt;12),Справочник!$E$8,"")</f>
        <v/>
      </c>
      <c r="AV17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7" s="96" t="str">
        <f>IFERROR(IF(AND(Таблица2[СНИЛС]="",_xlfn.NUMBERVALUE(Таблица2[СНИЛС])),Справочник!$E$11,""),Справочник!$E$11)</f>
        <v/>
      </c>
      <c r="AX177" s="6" t="str">
        <f>+IF(AND(Таблица2[СНИЛС]&lt;&gt;"",LEN(Таблица2[СНИЛС])&lt;&gt;11),Справочник!E194,"")</f>
        <v/>
      </c>
    </row>
    <row r="178" spans="1:50" x14ac:dyDescent="0.25">
      <c r="A178" s="92"/>
      <c r="B178" s="92"/>
      <c r="D178" s="75"/>
      <c r="E178" s="93"/>
      <c r="F178" s="75"/>
      <c r="G178" s="75"/>
      <c r="H178" s="75"/>
      <c r="I178" s="75"/>
      <c r="J178" s="78"/>
      <c r="K178" s="75"/>
      <c r="L178" s="75"/>
      <c r="M178" s="79"/>
      <c r="N178" s="91"/>
      <c r="O178" s="75"/>
      <c r="P178" s="75"/>
      <c r="Q178" s="91"/>
      <c r="S178" s="80"/>
      <c r="T17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8" s="15"/>
      <c r="Y178" s="15"/>
      <c r="Z178" s="15"/>
      <c r="AA178" s="15"/>
      <c r="AB178" s="15"/>
      <c r="AC178" s="15"/>
      <c r="AD178" s="15"/>
      <c r="AE178" s="15" t="str">
        <f>+IF(AND(Таблица2[№п/п]&lt;&gt;"",Таблица2[СНИЛС]=""),1,"")</f>
        <v/>
      </c>
      <c r="AF178" s="15" t="str">
        <f>+IF(AND(Таблица2[№п/п]&lt;&gt;"",Таблица2[ИНН]=""),1,"")</f>
        <v/>
      </c>
      <c r="AG178" s="15"/>
      <c r="AH178" s="15"/>
      <c r="AI178" s="15"/>
      <c r="AJ178" s="15"/>
      <c r="AK17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8" s="66" t="str">
        <f>+IF((Таблица2[@ в графе мэйл
1- true
0 - false]+Таблица2[. в графе мэйл
1- true
0 - false])&gt;0,Справочник!$E$17,"")</f>
        <v/>
      </c>
      <c r="AP17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8" s="6" t="str">
        <f ca="1">+IF(AND(Таблица2[Дата рождения]&lt;&gt;"",Таблица2[Дата рождения]&gt;Справочник!$I$4),Справочник!$E$14,"")</f>
        <v/>
      </c>
      <c r="AS17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(ОРНЗ)])&lt;&gt;11),Справочник!E186,"")</f>
        <v/>
      </c>
      <c r="AU178" s="6" t="str">
        <f>+IF(AND(Таблица2[ИНН]&lt;&gt;"",LEN(Таблица2[ИНН])&lt;&gt;12),Справочник!$E$8,"")</f>
        <v/>
      </c>
      <c r="AV17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8" s="96" t="str">
        <f>IFERROR(IF(AND(Таблица2[СНИЛС]="",_xlfn.NUMBERVALUE(Таблица2[СНИЛС])),Справочник!$E$11,""),Справочник!$E$11)</f>
        <v/>
      </c>
      <c r="AX178" s="6" t="str">
        <f>+IF(AND(Таблица2[СНИЛС]&lt;&gt;"",LEN(Таблица2[СНИЛС])&lt;&gt;11),Справочник!E195,"")</f>
        <v/>
      </c>
    </row>
    <row r="179" spans="1:50" x14ac:dyDescent="0.25">
      <c r="A179" s="92"/>
      <c r="B179" s="92"/>
      <c r="D179" s="75"/>
      <c r="E179" s="93"/>
      <c r="F179" s="75"/>
      <c r="G179" s="75"/>
      <c r="H179" s="75"/>
      <c r="I179" s="75"/>
      <c r="J179" s="78"/>
      <c r="K179" s="75"/>
      <c r="L179" s="75"/>
      <c r="M179" s="79"/>
      <c r="N179" s="91"/>
      <c r="O179" s="75"/>
      <c r="P179" s="75"/>
      <c r="Q179" s="91"/>
      <c r="S179" s="80"/>
      <c r="T17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7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7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7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79" s="15"/>
      <c r="Y179" s="15"/>
      <c r="Z179" s="15"/>
      <c r="AA179" s="15"/>
      <c r="AB179" s="15"/>
      <c r="AC179" s="15"/>
      <c r="AD179" s="15"/>
      <c r="AE179" s="15" t="str">
        <f>+IF(AND(Таблица2[№п/п]&lt;&gt;"",Таблица2[СНИЛС]=""),1,"")</f>
        <v/>
      </c>
      <c r="AF179" s="15" t="str">
        <f>+IF(AND(Таблица2[№п/п]&lt;&gt;"",Таблица2[ИНН]=""),1,"")</f>
        <v/>
      </c>
      <c r="AG179" s="15"/>
      <c r="AH179" s="15"/>
      <c r="AI179" s="15"/>
      <c r="AJ179" s="15"/>
      <c r="AK17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7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7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7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79" s="66" t="str">
        <f>+IF((Таблица2[@ в графе мэйл
1- true
0 - false]+Таблица2[. в графе мэйл
1- true
0 - false])&gt;0,Справочник!$E$17,"")</f>
        <v/>
      </c>
      <c r="AP17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7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79" s="6" t="str">
        <f ca="1">+IF(AND(Таблица2[Дата рождения]&lt;&gt;"",Таблица2[Дата рождения]&gt;Справочник!$I$4),Справочник!$E$14,"")</f>
        <v/>
      </c>
      <c r="AS17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7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(ОРНЗ)])&lt;&gt;11),Справочник!E187,"")</f>
        <v/>
      </c>
      <c r="AU179" s="6" t="str">
        <f>+IF(AND(Таблица2[ИНН]&lt;&gt;"",LEN(Таблица2[ИНН])&lt;&gt;12),Справочник!$E$8,"")</f>
        <v/>
      </c>
      <c r="AV17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79" s="96" t="str">
        <f>IFERROR(IF(AND(Таблица2[СНИЛС]="",_xlfn.NUMBERVALUE(Таблица2[СНИЛС])),Справочник!$E$11,""),Справочник!$E$11)</f>
        <v/>
      </c>
      <c r="AX179" s="6" t="str">
        <f>+IF(AND(Таблица2[СНИЛС]&lt;&gt;"",LEN(Таблица2[СНИЛС])&lt;&gt;11),Справочник!E196,"")</f>
        <v/>
      </c>
    </row>
    <row r="180" spans="1:50" x14ac:dyDescent="0.25">
      <c r="A180" s="92"/>
      <c r="B180" s="92"/>
      <c r="D180" s="75"/>
      <c r="E180" s="93"/>
      <c r="F180" s="75"/>
      <c r="G180" s="75"/>
      <c r="H180" s="75"/>
      <c r="I180" s="75"/>
      <c r="J180" s="78"/>
      <c r="K180" s="75"/>
      <c r="L180" s="75"/>
      <c r="M180" s="79"/>
      <c r="N180" s="91"/>
      <c r="O180" s="75"/>
      <c r="P180" s="75"/>
      <c r="Q180" s="91"/>
      <c r="S180" s="80"/>
      <c r="T18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0" s="15"/>
      <c r="Y180" s="15"/>
      <c r="Z180" s="15"/>
      <c r="AA180" s="15"/>
      <c r="AB180" s="15"/>
      <c r="AC180" s="15"/>
      <c r="AD180" s="15"/>
      <c r="AE180" s="15" t="str">
        <f>+IF(AND(Таблица2[№п/п]&lt;&gt;"",Таблица2[СНИЛС]=""),1,"")</f>
        <v/>
      </c>
      <c r="AF180" s="15" t="str">
        <f>+IF(AND(Таблица2[№п/п]&lt;&gt;"",Таблица2[ИНН]=""),1,"")</f>
        <v/>
      </c>
      <c r="AG180" s="15"/>
      <c r="AH180" s="15"/>
      <c r="AI180" s="15"/>
      <c r="AJ180" s="15"/>
      <c r="AK18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0" s="66" t="str">
        <f>+IF((Таблица2[@ в графе мэйл
1- true
0 - false]+Таблица2[. в графе мэйл
1- true
0 - false])&gt;0,Справочник!$E$17,"")</f>
        <v/>
      </c>
      <c r="AP18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0" s="6" t="str">
        <f ca="1">+IF(AND(Таблица2[Дата рождения]&lt;&gt;"",Таблица2[Дата рождения]&gt;Справочник!$I$4),Справочник!$E$14,"")</f>
        <v/>
      </c>
      <c r="AS18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(ОРНЗ)])&lt;&gt;11),Справочник!E188,"")</f>
        <v/>
      </c>
      <c r="AU180" s="6" t="str">
        <f>+IF(AND(Таблица2[ИНН]&lt;&gt;"",LEN(Таблица2[ИНН])&lt;&gt;12),Справочник!$E$8,"")</f>
        <v/>
      </c>
      <c r="AV18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0" s="96" t="str">
        <f>IFERROR(IF(AND(Таблица2[СНИЛС]="",_xlfn.NUMBERVALUE(Таблица2[СНИЛС])),Справочник!$E$11,""),Справочник!$E$11)</f>
        <v/>
      </c>
      <c r="AX180" s="6" t="str">
        <f>+IF(AND(Таблица2[СНИЛС]&lt;&gt;"",LEN(Таблица2[СНИЛС])&lt;&gt;11),Справочник!E197,"")</f>
        <v/>
      </c>
    </row>
    <row r="181" spans="1:50" x14ac:dyDescent="0.25">
      <c r="A181" s="92"/>
      <c r="B181" s="92"/>
      <c r="D181" s="75"/>
      <c r="E181" s="93"/>
      <c r="F181" s="75"/>
      <c r="G181" s="75"/>
      <c r="H181" s="75"/>
      <c r="I181" s="75"/>
      <c r="J181" s="78"/>
      <c r="K181" s="75"/>
      <c r="L181" s="75"/>
      <c r="M181" s="79"/>
      <c r="N181" s="91"/>
      <c r="O181" s="75"/>
      <c r="P181" s="75"/>
      <c r="Q181" s="91"/>
      <c r="S181" s="80"/>
      <c r="T18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1" s="15"/>
      <c r="Y181" s="15"/>
      <c r="Z181" s="15"/>
      <c r="AA181" s="15"/>
      <c r="AB181" s="15"/>
      <c r="AC181" s="15"/>
      <c r="AD181" s="15"/>
      <c r="AE181" s="15" t="str">
        <f>+IF(AND(Таблица2[№п/п]&lt;&gt;"",Таблица2[СНИЛС]=""),1,"")</f>
        <v/>
      </c>
      <c r="AF181" s="15" t="str">
        <f>+IF(AND(Таблица2[№п/п]&lt;&gt;"",Таблица2[ИНН]=""),1,"")</f>
        <v/>
      </c>
      <c r="AG181" s="15"/>
      <c r="AH181" s="15"/>
      <c r="AI181" s="15"/>
      <c r="AJ181" s="15"/>
      <c r="AK18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1" s="66" t="str">
        <f>+IF((Таблица2[@ в графе мэйл
1- true
0 - false]+Таблица2[. в графе мэйл
1- true
0 - false])&gt;0,Справочник!$E$17,"")</f>
        <v/>
      </c>
      <c r="AP18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1" s="6" t="str">
        <f ca="1">+IF(AND(Таблица2[Дата рождения]&lt;&gt;"",Таблица2[Дата рождения]&gt;Справочник!$I$4),Справочник!$E$14,"")</f>
        <v/>
      </c>
      <c r="AS18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(ОРНЗ)])&lt;&gt;11),Справочник!E189,"")</f>
        <v/>
      </c>
      <c r="AU181" s="6" t="str">
        <f>+IF(AND(Таблица2[ИНН]&lt;&gt;"",LEN(Таблица2[ИНН])&lt;&gt;12),Справочник!$E$8,"")</f>
        <v/>
      </c>
      <c r="AV18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1" s="96" t="str">
        <f>IFERROR(IF(AND(Таблица2[СНИЛС]="",_xlfn.NUMBERVALUE(Таблица2[СНИЛС])),Справочник!$E$11,""),Справочник!$E$11)</f>
        <v/>
      </c>
      <c r="AX181" s="6" t="str">
        <f>+IF(AND(Таблица2[СНИЛС]&lt;&gt;"",LEN(Таблица2[СНИЛС])&lt;&gt;11),Справочник!E198,"")</f>
        <v/>
      </c>
    </row>
    <row r="182" spans="1:50" x14ac:dyDescent="0.25">
      <c r="A182" s="92"/>
      <c r="B182" s="92"/>
      <c r="D182" s="75"/>
      <c r="E182" s="93"/>
      <c r="F182" s="75"/>
      <c r="G182" s="75"/>
      <c r="H182" s="75"/>
      <c r="I182" s="75"/>
      <c r="J182" s="78"/>
      <c r="K182" s="75"/>
      <c r="L182" s="75"/>
      <c r="M182" s="79"/>
      <c r="N182" s="91"/>
      <c r="O182" s="75"/>
      <c r="P182" s="75"/>
      <c r="Q182" s="91"/>
      <c r="S182" s="80"/>
      <c r="T18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2" s="15"/>
      <c r="Y182" s="15"/>
      <c r="Z182" s="15"/>
      <c r="AA182" s="15"/>
      <c r="AB182" s="15"/>
      <c r="AC182" s="15"/>
      <c r="AD182" s="15"/>
      <c r="AE182" s="15" t="str">
        <f>+IF(AND(Таблица2[№п/п]&lt;&gt;"",Таблица2[СНИЛС]=""),1,"")</f>
        <v/>
      </c>
      <c r="AF182" s="15" t="str">
        <f>+IF(AND(Таблица2[№п/п]&lt;&gt;"",Таблица2[ИНН]=""),1,"")</f>
        <v/>
      </c>
      <c r="AG182" s="15"/>
      <c r="AH182" s="15"/>
      <c r="AI182" s="15"/>
      <c r="AJ182" s="15"/>
      <c r="AK18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2" s="66" t="str">
        <f>+IF((Таблица2[@ в графе мэйл
1- true
0 - false]+Таблица2[. в графе мэйл
1- true
0 - false])&gt;0,Справочник!$E$17,"")</f>
        <v/>
      </c>
      <c r="AP18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2" s="6" t="str">
        <f ca="1">+IF(AND(Таблица2[Дата рождения]&lt;&gt;"",Таблица2[Дата рождения]&gt;Справочник!$I$4),Справочник!$E$14,"")</f>
        <v/>
      </c>
      <c r="AS18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(ОРНЗ)])&lt;&gt;11),Справочник!E190,"")</f>
        <v/>
      </c>
      <c r="AU182" s="6" t="str">
        <f>+IF(AND(Таблица2[ИНН]&lt;&gt;"",LEN(Таблица2[ИНН])&lt;&gt;12),Справочник!$E$8,"")</f>
        <v/>
      </c>
      <c r="AV18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2" s="96" t="str">
        <f>IFERROR(IF(AND(Таблица2[СНИЛС]="",_xlfn.NUMBERVALUE(Таблица2[СНИЛС])),Справочник!$E$11,""),Справочник!$E$11)</f>
        <v/>
      </c>
      <c r="AX182" s="6" t="str">
        <f>+IF(AND(Таблица2[СНИЛС]&lt;&gt;"",LEN(Таблица2[СНИЛС])&lt;&gt;11),Справочник!E199,"")</f>
        <v/>
      </c>
    </row>
    <row r="183" spans="1:50" x14ac:dyDescent="0.25">
      <c r="A183" s="92"/>
      <c r="B183" s="92"/>
      <c r="D183" s="75"/>
      <c r="E183" s="93"/>
      <c r="F183" s="75"/>
      <c r="G183" s="75"/>
      <c r="H183" s="75"/>
      <c r="I183" s="75"/>
      <c r="J183" s="78"/>
      <c r="K183" s="75"/>
      <c r="L183" s="75"/>
      <c r="M183" s="79"/>
      <c r="N183" s="91"/>
      <c r="O183" s="75"/>
      <c r="P183" s="75"/>
      <c r="Q183" s="91"/>
      <c r="S183" s="80"/>
      <c r="T18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3" s="15"/>
      <c r="Y183" s="15"/>
      <c r="Z183" s="15"/>
      <c r="AA183" s="15"/>
      <c r="AB183" s="15"/>
      <c r="AC183" s="15"/>
      <c r="AD183" s="15"/>
      <c r="AE183" s="15" t="str">
        <f>+IF(AND(Таблица2[№п/п]&lt;&gt;"",Таблица2[СНИЛС]=""),1,"")</f>
        <v/>
      </c>
      <c r="AF183" s="15" t="str">
        <f>+IF(AND(Таблица2[№п/п]&lt;&gt;"",Таблица2[ИНН]=""),1,"")</f>
        <v/>
      </c>
      <c r="AG183" s="15"/>
      <c r="AH183" s="15"/>
      <c r="AI183" s="15"/>
      <c r="AJ183" s="15"/>
      <c r="AK18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3" s="66" t="str">
        <f>+IF((Таблица2[@ в графе мэйл
1- true
0 - false]+Таблица2[. в графе мэйл
1- true
0 - false])&gt;0,Справочник!$E$17,"")</f>
        <v/>
      </c>
      <c r="AP18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3" s="6" t="str">
        <f ca="1">+IF(AND(Таблица2[Дата рождения]&lt;&gt;"",Таблица2[Дата рождения]&gt;Справочник!$I$4),Справочник!$E$14,"")</f>
        <v/>
      </c>
      <c r="AS18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(ОРНЗ)])&lt;&gt;11),Справочник!E191,"")</f>
        <v/>
      </c>
      <c r="AU183" s="6" t="str">
        <f>+IF(AND(Таблица2[ИНН]&lt;&gt;"",LEN(Таблица2[ИНН])&lt;&gt;12),Справочник!$E$8,"")</f>
        <v/>
      </c>
      <c r="AV18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3" s="96" t="str">
        <f>IFERROR(IF(AND(Таблица2[СНИЛС]="",_xlfn.NUMBERVALUE(Таблица2[СНИЛС])),Справочник!$E$11,""),Справочник!$E$11)</f>
        <v/>
      </c>
      <c r="AX183" s="6" t="str">
        <f>+IF(AND(Таблица2[СНИЛС]&lt;&gt;"",LEN(Таблица2[СНИЛС])&lt;&gt;11),Справочник!E200,"")</f>
        <v/>
      </c>
    </row>
    <row r="184" spans="1:50" x14ac:dyDescent="0.25">
      <c r="A184" s="92"/>
      <c r="B184" s="92"/>
      <c r="D184" s="75"/>
      <c r="E184" s="93"/>
      <c r="F184" s="75"/>
      <c r="G184" s="75"/>
      <c r="H184" s="75"/>
      <c r="I184" s="75"/>
      <c r="J184" s="78"/>
      <c r="K184" s="75"/>
      <c r="L184" s="75"/>
      <c r="M184" s="79"/>
      <c r="N184" s="91"/>
      <c r="O184" s="75"/>
      <c r="P184" s="75"/>
      <c r="Q184" s="91"/>
      <c r="S184" s="80"/>
      <c r="T18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4" s="15"/>
      <c r="Y184" s="15"/>
      <c r="Z184" s="15"/>
      <c r="AA184" s="15"/>
      <c r="AB184" s="15"/>
      <c r="AC184" s="15"/>
      <c r="AD184" s="15"/>
      <c r="AE184" s="15" t="str">
        <f>+IF(AND(Таблица2[№п/п]&lt;&gt;"",Таблица2[СНИЛС]=""),1,"")</f>
        <v/>
      </c>
      <c r="AF184" s="15" t="str">
        <f>+IF(AND(Таблица2[№п/п]&lt;&gt;"",Таблица2[ИНН]=""),1,"")</f>
        <v/>
      </c>
      <c r="AG184" s="15"/>
      <c r="AH184" s="15"/>
      <c r="AI184" s="15"/>
      <c r="AJ184" s="15"/>
      <c r="AK18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4" s="66" t="str">
        <f>+IF((Таблица2[@ в графе мэйл
1- true
0 - false]+Таблица2[. в графе мэйл
1- true
0 - false])&gt;0,Справочник!$E$17,"")</f>
        <v/>
      </c>
      <c r="AP18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4" s="6" t="str">
        <f ca="1">+IF(AND(Таблица2[Дата рождения]&lt;&gt;"",Таблица2[Дата рождения]&gt;Справочник!$I$4),Справочник!$E$14,"")</f>
        <v/>
      </c>
      <c r="AS18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(ОРНЗ)])&lt;&gt;11),Справочник!E192,"")</f>
        <v/>
      </c>
      <c r="AU184" s="6" t="str">
        <f>+IF(AND(Таблица2[ИНН]&lt;&gt;"",LEN(Таблица2[ИНН])&lt;&gt;12),Справочник!$E$8,"")</f>
        <v/>
      </c>
      <c r="AV18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4" s="96" t="str">
        <f>IFERROR(IF(AND(Таблица2[СНИЛС]="",_xlfn.NUMBERVALUE(Таблица2[СНИЛС])),Справочник!$E$11,""),Справочник!$E$11)</f>
        <v/>
      </c>
      <c r="AX184" s="6" t="str">
        <f>+IF(AND(Таблица2[СНИЛС]&lt;&gt;"",LEN(Таблица2[СНИЛС])&lt;&gt;11),Справочник!E201,"")</f>
        <v/>
      </c>
    </row>
    <row r="185" spans="1:50" x14ac:dyDescent="0.25">
      <c r="A185" s="92"/>
      <c r="B185" s="92"/>
      <c r="D185" s="75"/>
      <c r="E185" s="93"/>
      <c r="F185" s="75"/>
      <c r="G185" s="75"/>
      <c r="H185" s="75"/>
      <c r="I185" s="75"/>
      <c r="J185" s="78"/>
      <c r="K185" s="75"/>
      <c r="L185" s="75"/>
      <c r="M185" s="79"/>
      <c r="N185" s="91"/>
      <c r="O185" s="75"/>
      <c r="P185" s="75"/>
      <c r="Q185" s="91"/>
      <c r="S185" s="80"/>
      <c r="T18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5" s="15"/>
      <c r="Y185" s="15"/>
      <c r="Z185" s="15"/>
      <c r="AA185" s="15"/>
      <c r="AB185" s="15"/>
      <c r="AC185" s="15"/>
      <c r="AD185" s="15"/>
      <c r="AE185" s="15" t="str">
        <f>+IF(AND(Таблица2[№п/п]&lt;&gt;"",Таблица2[СНИЛС]=""),1,"")</f>
        <v/>
      </c>
      <c r="AF185" s="15" t="str">
        <f>+IF(AND(Таблица2[№п/п]&lt;&gt;"",Таблица2[ИНН]=""),1,"")</f>
        <v/>
      </c>
      <c r="AG185" s="15"/>
      <c r="AH185" s="15"/>
      <c r="AI185" s="15"/>
      <c r="AJ185" s="15"/>
      <c r="AK18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5" s="66" t="str">
        <f>+IF((Таблица2[@ в графе мэйл
1- true
0 - false]+Таблица2[. в графе мэйл
1- true
0 - false])&gt;0,Справочник!$E$17,"")</f>
        <v/>
      </c>
      <c r="AP18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5" s="6" t="str">
        <f ca="1">+IF(AND(Таблица2[Дата рождения]&lt;&gt;"",Таблица2[Дата рождения]&gt;Справочник!$I$4),Справочник!$E$14,"")</f>
        <v/>
      </c>
      <c r="AS18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(ОРНЗ)])&lt;&gt;11),Справочник!E193,"")</f>
        <v/>
      </c>
      <c r="AU185" s="6" t="str">
        <f>+IF(AND(Таблица2[ИНН]&lt;&gt;"",LEN(Таблица2[ИНН])&lt;&gt;12),Справочник!$E$8,"")</f>
        <v/>
      </c>
      <c r="AV18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5" s="96" t="str">
        <f>IFERROR(IF(AND(Таблица2[СНИЛС]="",_xlfn.NUMBERVALUE(Таблица2[СНИЛС])),Справочник!$E$11,""),Справочник!$E$11)</f>
        <v/>
      </c>
      <c r="AX185" s="6" t="str">
        <f>+IF(AND(Таблица2[СНИЛС]&lt;&gt;"",LEN(Таблица2[СНИЛС])&lt;&gt;11),Справочник!E202,"")</f>
        <v/>
      </c>
    </row>
    <row r="186" spans="1:50" x14ac:dyDescent="0.25">
      <c r="A186" s="92"/>
      <c r="B186" s="92"/>
      <c r="D186" s="75"/>
      <c r="E186" s="93"/>
      <c r="F186" s="75"/>
      <c r="G186" s="75"/>
      <c r="H186" s="75"/>
      <c r="I186" s="75"/>
      <c r="J186" s="78"/>
      <c r="K186" s="75"/>
      <c r="L186" s="75"/>
      <c r="M186" s="79"/>
      <c r="N186" s="91"/>
      <c r="O186" s="75"/>
      <c r="P186" s="75"/>
      <c r="Q186" s="91"/>
      <c r="S186" s="80"/>
      <c r="T18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6" s="15"/>
      <c r="Y186" s="15"/>
      <c r="Z186" s="15"/>
      <c r="AA186" s="15"/>
      <c r="AB186" s="15"/>
      <c r="AC186" s="15"/>
      <c r="AD186" s="15"/>
      <c r="AE186" s="15" t="str">
        <f>+IF(AND(Таблица2[№п/п]&lt;&gt;"",Таблица2[СНИЛС]=""),1,"")</f>
        <v/>
      </c>
      <c r="AF186" s="15" t="str">
        <f>+IF(AND(Таблица2[№п/п]&lt;&gt;"",Таблица2[ИНН]=""),1,"")</f>
        <v/>
      </c>
      <c r="AG186" s="15"/>
      <c r="AH186" s="15"/>
      <c r="AI186" s="15"/>
      <c r="AJ186" s="15"/>
      <c r="AK18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6" s="66" t="str">
        <f>+IF((Таблица2[@ в графе мэйл
1- true
0 - false]+Таблица2[. в графе мэйл
1- true
0 - false])&gt;0,Справочник!$E$17,"")</f>
        <v/>
      </c>
      <c r="AP18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6" s="6" t="str">
        <f ca="1">+IF(AND(Таблица2[Дата рождения]&lt;&gt;"",Таблица2[Дата рождения]&gt;Справочник!$I$4),Справочник!$E$14,"")</f>
        <v/>
      </c>
      <c r="AS18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(ОРНЗ)])&lt;&gt;11),Справочник!E194,"")</f>
        <v/>
      </c>
      <c r="AU186" s="6" t="str">
        <f>+IF(AND(Таблица2[ИНН]&lt;&gt;"",LEN(Таблица2[ИНН])&lt;&gt;12),Справочник!$E$8,"")</f>
        <v/>
      </c>
      <c r="AV18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6" s="96" t="str">
        <f>IFERROR(IF(AND(Таблица2[СНИЛС]="",_xlfn.NUMBERVALUE(Таблица2[СНИЛС])),Справочник!$E$11,""),Справочник!$E$11)</f>
        <v/>
      </c>
      <c r="AX186" s="6" t="str">
        <f>+IF(AND(Таблица2[СНИЛС]&lt;&gt;"",LEN(Таблица2[СНИЛС])&lt;&gt;11),Справочник!E203,"")</f>
        <v/>
      </c>
    </row>
    <row r="187" spans="1:50" x14ac:dyDescent="0.25">
      <c r="A187" s="92"/>
      <c r="B187" s="92"/>
      <c r="D187" s="75"/>
      <c r="E187" s="93"/>
      <c r="F187" s="75"/>
      <c r="G187" s="75"/>
      <c r="H187" s="75"/>
      <c r="I187" s="75"/>
      <c r="J187" s="78"/>
      <c r="K187" s="75"/>
      <c r="L187" s="75"/>
      <c r="M187" s="79"/>
      <c r="N187" s="91"/>
      <c r="O187" s="75"/>
      <c r="P187" s="75"/>
      <c r="Q187" s="91"/>
      <c r="S187" s="80"/>
      <c r="T18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7" s="15"/>
      <c r="Y187" s="15"/>
      <c r="Z187" s="15"/>
      <c r="AA187" s="15"/>
      <c r="AB187" s="15"/>
      <c r="AC187" s="15"/>
      <c r="AD187" s="15"/>
      <c r="AE187" s="15" t="str">
        <f>+IF(AND(Таблица2[№п/п]&lt;&gt;"",Таблица2[СНИЛС]=""),1,"")</f>
        <v/>
      </c>
      <c r="AF187" s="15" t="str">
        <f>+IF(AND(Таблица2[№п/п]&lt;&gt;"",Таблица2[ИНН]=""),1,"")</f>
        <v/>
      </c>
      <c r="AG187" s="15"/>
      <c r="AH187" s="15"/>
      <c r="AI187" s="15"/>
      <c r="AJ187" s="15"/>
      <c r="AK18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7" s="66" t="str">
        <f>+IF((Таблица2[@ в графе мэйл
1- true
0 - false]+Таблица2[. в графе мэйл
1- true
0 - false])&gt;0,Справочник!$E$17,"")</f>
        <v/>
      </c>
      <c r="AP18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7" s="6" t="str">
        <f ca="1">+IF(AND(Таблица2[Дата рождения]&lt;&gt;"",Таблица2[Дата рождения]&gt;Справочник!$I$4),Справочник!$E$14,"")</f>
        <v/>
      </c>
      <c r="AS18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(ОРНЗ)])&lt;&gt;11),Справочник!E195,"")</f>
        <v/>
      </c>
      <c r="AU187" s="6" t="str">
        <f>+IF(AND(Таблица2[ИНН]&lt;&gt;"",LEN(Таблица2[ИНН])&lt;&gt;12),Справочник!$E$8,"")</f>
        <v/>
      </c>
      <c r="AV18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7" s="96" t="str">
        <f>IFERROR(IF(AND(Таблица2[СНИЛС]="",_xlfn.NUMBERVALUE(Таблица2[СНИЛС])),Справочник!$E$11,""),Справочник!$E$11)</f>
        <v/>
      </c>
      <c r="AX187" s="6" t="str">
        <f>+IF(AND(Таблица2[СНИЛС]&lt;&gt;"",LEN(Таблица2[СНИЛС])&lt;&gt;11),Справочник!E204,"")</f>
        <v/>
      </c>
    </row>
    <row r="188" spans="1:50" x14ac:dyDescent="0.25">
      <c r="A188" s="92"/>
      <c r="B188" s="92"/>
      <c r="D188" s="75"/>
      <c r="E188" s="93"/>
      <c r="F188" s="75"/>
      <c r="G188" s="75"/>
      <c r="H188" s="75"/>
      <c r="I188" s="75"/>
      <c r="J188" s="78"/>
      <c r="K188" s="75"/>
      <c r="L188" s="75"/>
      <c r="M188" s="79"/>
      <c r="N188" s="91"/>
      <c r="O188" s="75"/>
      <c r="P188" s="75"/>
      <c r="Q188" s="91"/>
      <c r="S188" s="80"/>
      <c r="T18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8" s="15"/>
      <c r="Y188" s="15"/>
      <c r="Z188" s="15"/>
      <c r="AA188" s="15"/>
      <c r="AB188" s="15"/>
      <c r="AC188" s="15"/>
      <c r="AD188" s="15"/>
      <c r="AE188" s="15" t="str">
        <f>+IF(AND(Таблица2[№п/п]&lt;&gt;"",Таблица2[СНИЛС]=""),1,"")</f>
        <v/>
      </c>
      <c r="AF188" s="15" t="str">
        <f>+IF(AND(Таблица2[№п/п]&lt;&gt;"",Таблица2[ИНН]=""),1,"")</f>
        <v/>
      </c>
      <c r="AG188" s="15"/>
      <c r="AH188" s="15"/>
      <c r="AI188" s="15"/>
      <c r="AJ188" s="15"/>
      <c r="AK18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8" s="66" t="str">
        <f>+IF((Таблица2[@ в графе мэйл
1- true
0 - false]+Таблица2[. в графе мэйл
1- true
0 - false])&gt;0,Справочник!$E$17,"")</f>
        <v/>
      </c>
      <c r="AP18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8" s="6" t="str">
        <f ca="1">+IF(AND(Таблица2[Дата рождения]&lt;&gt;"",Таблица2[Дата рождения]&gt;Справочник!$I$4),Справочник!$E$14,"")</f>
        <v/>
      </c>
      <c r="AS18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(ОРНЗ)])&lt;&gt;11),Справочник!E196,"")</f>
        <v/>
      </c>
      <c r="AU188" s="6" t="str">
        <f>+IF(AND(Таблица2[ИНН]&lt;&gt;"",LEN(Таблица2[ИНН])&lt;&gt;12),Справочник!$E$8,"")</f>
        <v/>
      </c>
      <c r="AV18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8" s="96" t="str">
        <f>IFERROR(IF(AND(Таблица2[СНИЛС]="",_xlfn.NUMBERVALUE(Таблица2[СНИЛС])),Справочник!$E$11,""),Справочник!$E$11)</f>
        <v/>
      </c>
      <c r="AX188" s="6" t="str">
        <f>+IF(AND(Таблица2[СНИЛС]&lt;&gt;"",LEN(Таблица2[СНИЛС])&lt;&gt;11),Справочник!E205,"")</f>
        <v/>
      </c>
    </row>
    <row r="189" spans="1:50" x14ac:dyDescent="0.25">
      <c r="A189" s="92"/>
      <c r="B189" s="92"/>
      <c r="D189" s="75"/>
      <c r="E189" s="93"/>
      <c r="F189" s="75"/>
      <c r="G189" s="75"/>
      <c r="H189" s="75"/>
      <c r="I189" s="75"/>
      <c r="J189" s="78"/>
      <c r="K189" s="75"/>
      <c r="L189" s="75"/>
      <c r="M189" s="79"/>
      <c r="N189" s="91"/>
      <c r="O189" s="75"/>
      <c r="P189" s="75"/>
      <c r="Q189" s="91"/>
      <c r="S189" s="80"/>
      <c r="T18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8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8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8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89" s="15"/>
      <c r="Y189" s="15"/>
      <c r="Z189" s="15"/>
      <c r="AA189" s="15"/>
      <c r="AB189" s="15"/>
      <c r="AC189" s="15"/>
      <c r="AD189" s="15"/>
      <c r="AE189" s="15" t="str">
        <f>+IF(AND(Таблица2[№п/п]&lt;&gt;"",Таблица2[СНИЛС]=""),1,"")</f>
        <v/>
      </c>
      <c r="AF189" s="15" t="str">
        <f>+IF(AND(Таблица2[№п/п]&lt;&gt;"",Таблица2[ИНН]=""),1,"")</f>
        <v/>
      </c>
      <c r="AG189" s="15"/>
      <c r="AH189" s="15"/>
      <c r="AI189" s="15"/>
      <c r="AJ189" s="15"/>
      <c r="AK18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8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8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8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89" s="66" t="str">
        <f>+IF((Таблица2[@ в графе мэйл
1- true
0 - false]+Таблица2[. в графе мэйл
1- true
0 - false])&gt;0,Справочник!$E$17,"")</f>
        <v/>
      </c>
      <c r="AP18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8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89" s="6" t="str">
        <f ca="1">+IF(AND(Таблица2[Дата рождения]&lt;&gt;"",Таблица2[Дата рождения]&gt;Справочник!$I$4),Справочник!$E$14,"")</f>
        <v/>
      </c>
      <c r="AS18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8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(ОРНЗ)])&lt;&gt;11),Справочник!E197,"")</f>
        <v/>
      </c>
      <c r="AU189" s="6" t="str">
        <f>+IF(AND(Таблица2[ИНН]&lt;&gt;"",LEN(Таблица2[ИНН])&lt;&gt;12),Справочник!$E$8,"")</f>
        <v/>
      </c>
      <c r="AV18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89" s="96" t="str">
        <f>IFERROR(IF(AND(Таблица2[СНИЛС]="",_xlfn.NUMBERVALUE(Таблица2[СНИЛС])),Справочник!$E$11,""),Справочник!$E$11)</f>
        <v/>
      </c>
      <c r="AX189" s="6" t="str">
        <f>+IF(AND(Таблица2[СНИЛС]&lt;&gt;"",LEN(Таблица2[СНИЛС])&lt;&gt;11),Справочник!E206,"")</f>
        <v/>
      </c>
    </row>
    <row r="190" spans="1:50" x14ac:dyDescent="0.25">
      <c r="A190" s="92"/>
      <c r="B190" s="92"/>
      <c r="D190" s="75"/>
      <c r="E190" s="93"/>
      <c r="F190" s="75"/>
      <c r="G190" s="75"/>
      <c r="H190" s="75"/>
      <c r="I190" s="75"/>
      <c r="J190" s="78"/>
      <c r="K190" s="75"/>
      <c r="L190" s="75"/>
      <c r="M190" s="79"/>
      <c r="N190" s="91"/>
      <c r="O190" s="75"/>
      <c r="P190" s="75"/>
      <c r="Q190" s="91"/>
      <c r="S190" s="80"/>
      <c r="T19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0" s="15"/>
      <c r="Y190" s="15"/>
      <c r="Z190" s="15"/>
      <c r="AA190" s="15"/>
      <c r="AB190" s="15"/>
      <c r="AC190" s="15"/>
      <c r="AD190" s="15"/>
      <c r="AE190" s="15" t="str">
        <f>+IF(AND(Таблица2[№п/п]&lt;&gt;"",Таблица2[СНИЛС]=""),1,"")</f>
        <v/>
      </c>
      <c r="AF190" s="15" t="str">
        <f>+IF(AND(Таблица2[№п/п]&lt;&gt;"",Таблица2[ИНН]=""),1,"")</f>
        <v/>
      </c>
      <c r="AG190" s="15"/>
      <c r="AH190" s="15"/>
      <c r="AI190" s="15"/>
      <c r="AJ190" s="15"/>
      <c r="AK19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0" s="66" t="str">
        <f>+IF((Таблица2[@ в графе мэйл
1- true
0 - false]+Таблица2[. в графе мэйл
1- true
0 - false])&gt;0,Справочник!$E$17,"")</f>
        <v/>
      </c>
      <c r="AP19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0" s="6" t="str">
        <f ca="1">+IF(AND(Таблица2[Дата рождения]&lt;&gt;"",Таблица2[Дата рождения]&gt;Справочник!$I$4),Справочник!$E$14,"")</f>
        <v/>
      </c>
      <c r="AS19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(ОРНЗ)])&lt;&gt;11),Справочник!E198,"")</f>
        <v/>
      </c>
      <c r="AU190" s="6" t="str">
        <f>+IF(AND(Таблица2[ИНН]&lt;&gt;"",LEN(Таблица2[ИНН])&lt;&gt;12),Справочник!$E$8,"")</f>
        <v/>
      </c>
      <c r="AV19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0" s="96" t="str">
        <f>IFERROR(IF(AND(Таблица2[СНИЛС]="",_xlfn.NUMBERVALUE(Таблица2[СНИЛС])),Справочник!$E$11,""),Справочник!$E$11)</f>
        <v/>
      </c>
      <c r="AX190" s="6" t="str">
        <f>+IF(AND(Таблица2[СНИЛС]&lt;&gt;"",LEN(Таблица2[СНИЛС])&lt;&gt;11),Справочник!E207,"")</f>
        <v/>
      </c>
    </row>
    <row r="191" spans="1:50" x14ac:dyDescent="0.25">
      <c r="A191" s="92"/>
      <c r="B191" s="92"/>
      <c r="D191" s="75"/>
      <c r="E191" s="93"/>
      <c r="F191" s="75"/>
      <c r="G191" s="75"/>
      <c r="H191" s="75"/>
      <c r="I191" s="75"/>
      <c r="J191" s="78"/>
      <c r="K191" s="75"/>
      <c r="L191" s="75"/>
      <c r="M191" s="79"/>
      <c r="N191" s="91"/>
      <c r="O191" s="75"/>
      <c r="P191" s="75"/>
      <c r="Q191" s="91"/>
      <c r="S191" s="80"/>
      <c r="T19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1" s="15"/>
      <c r="Y191" s="15"/>
      <c r="Z191" s="15"/>
      <c r="AA191" s="15"/>
      <c r="AB191" s="15"/>
      <c r="AC191" s="15"/>
      <c r="AD191" s="15"/>
      <c r="AE191" s="15" t="str">
        <f>+IF(AND(Таблица2[№п/п]&lt;&gt;"",Таблица2[СНИЛС]=""),1,"")</f>
        <v/>
      </c>
      <c r="AF191" s="15" t="str">
        <f>+IF(AND(Таблица2[№п/п]&lt;&gt;"",Таблица2[ИНН]=""),1,"")</f>
        <v/>
      </c>
      <c r="AG191" s="15"/>
      <c r="AH191" s="15"/>
      <c r="AI191" s="15"/>
      <c r="AJ191" s="15"/>
      <c r="AK19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1" s="66" t="str">
        <f>+IF((Таблица2[@ в графе мэйл
1- true
0 - false]+Таблица2[. в графе мэйл
1- true
0 - false])&gt;0,Справочник!$E$17,"")</f>
        <v/>
      </c>
      <c r="AP19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1" s="6" t="str">
        <f ca="1">+IF(AND(Таблица2[Дата рождения]&lt;&gt;"",Таблица2[Дата рождения]&gt;Справочник!$I$4),Справочник!$E$14,"")</f>
        <v/>
      </c>
      <c r="AS19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(ОРНЗ)])&lt;&gt;11),Справочник!E199,"")</f>
        <v/>
      </c>
      <c r="AU191" s="6" t="str">
        <f>+IF(AND(Таблица2[ИНН]&lt;&gt;"",LEN(Таблица2[ИНН])&lt;&gt;12),Справочник!$E$8,"")</f>
        <v/>
      </c>
      <c r="AV19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1" s="96" t="str">
        <f>IFERROR(IF(AND(Таблица2[СНИЛС]="",_xlfn.NUMBERVALUE(Таблица2[СНИЛС])),Справочник!$E$11,""),Справочник!$E$11)</f>
        <v/>
      </c>
      <c r="AX191" s="6" t="str">
        <f>+IF(AND(Таблица2[СНИЛС]&lt;&gt;"",LEN(Таблица2[СНИЛС])&lt;&gt;11),Справочник!E208,"")</f>
        <v/>
      </c>
    </row>
    <row r="192" spans="1:50" x14ac:dyDescent="0.25">
      <c r="A192" s="92"/>
      <c r="B192" s="92"/>
      <c r="D192" s="75"/>
      <c r="E192" s="93"/>
      <c r="F192" s="75"/>
      <c r="G192" s="75"/>
      <c r="H192" s="75"/>
      <c r="I192" s="75"/>
      <c r="J192" s="78"/>
      <c r="K192" s="75"/>
      <c r="L192" s="75"/>
      <c r="M192" s="79"/>
      <c r="N192" s="91"/>
      <c r="O192" s="75"/>
      <c r="P192" s="75"/>
      <c r="Q192" s="91"/>
      <c r="S192" s="80"/>
      <c r="T19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2" s="15"/>
      <c r="Y192" s="15"/>
      <c r="Z192" s="15"/>
      <c r="AA192" s="15"/>
      <c r="AB192" s="15"/>
      <c r="AC192" s="15"/>
      <c r="AD192" s="15"/>
      <c r="AE192" s="15" t="str">
        <f>+IF(AND(Таблица2[№п/п]&lt;&gt;"",Таблица2[СНИЛС]=""),1,"")</f>
        <v/>
      </c>
      <c r="AF192" s="15" t="str">
        <f>+IF(AND(Таблица2[№п/п]&lt;&gt;"",Таблица2[ИНН]=""),1,"")</f>
        <v/>
      </c>
      <c r="AG192" s="15"/>
      <c r="AH192" s="15"/>
      <c r="AI192" s="15"/>
      <c r="AJ192" s="15"/>
      <c r="AK19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2" s="66" t="str">
        <f>+IF((Таблица2[@ в графе мэйл
1- true
0 - false]+Таблица2[. в графе мэйл
1- true
0 - false])&gt;0,Справочник!$E$17,"")</f>
        <v/>
      </c>
      <c r="AP19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2" s="6" t="str">
        <f ca="1">+IF(AND(Таблица2[Дата рождения]&lt;&gt;"",Таблица2[Дата рождения]&gt;Справочник!$I$4),Справочник!$E$14,"")</f>
        <v/>
      </c>
      <c r="AS19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(ОРНЗ)])&lt;&gt;11),Справочник!E200,"")</f>
        <v/>
      </c>
      <c r="AU192" s="6" t="str">
        <f>+IF(AND(Таблица2[ИНН]&lt;&gt;"",LEN(Таблица2[ИНН])&lt;&gt;12),Справочник!$E$8,"")</f>
        <v/>
      </c>
      <c r="AV19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2" s="96" t="str">
        <f>IFERROR(IF(AND(Таблица2[СНИЛС]="",_xlfn.NUMBERVALUE(Таблица2[СНИЛС])),Справочник!$E$11,""),Справочник!$E$11)</f>
        <v/>
      </c>
      <c r="AX192" s="6" t="str">
        <f>+IF(AND(Таблица2[СНИЛС]&lt;&gt;"",LEN(Таблица2[СНИЛС])&lt;&gt;11),Справочник!E209,"")</f>
        <v/>
      </c>
    </row>
    <row r="193" spans="1:50" x14ac:dyDescent="0.25">
      <c r="A193" s="92"/>
      <c r="B193" s="92"/>
      <c r="D193" s="75"/>
      <c r="E193" s="93"/>
      <c r="F193" s="75"/>
      <c r="G193" s="75"/>
      <c r="H193" s="75"/>
      <c r="I193" s="75"/>
      <c r="J193" s="78"/>
      <c r="K193" s="75"/>
      <c r="L193" s="75"/>
      <c r="M193" s="79"/>
      <c r="N193" s="91"/>
      <c r="O193" s="75"/>
      <c r="P193" s="75"/>
      <c r="Q193" s="91"/>
      <c r="S193" s="80"/>
      <c r="T19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3" s="15"/>
      <c r="Y193" s="15"/>
      <c r="Z193" s="15"/>
      <c r="AA193" s="15"/>
      <c r="AB193" s="15"/>
      <c r="AC193" s="15"/>
      <c r="AD193" s="15"/>
      <c r="AE193" s="15" t="str">
        <f>+IF(AND(Таблица2[№п/п]&lt;&gt;"",Таблица2[СНИЛС]=""),1,"")</f>
        <v/>
      </c>
      <c r="AF193" s="15" t="str">
        <f>+IF(AND(Таблица2[№п/п]&lt;&gt;"",Таблица2[ИНН]=""),1,"")</f>
        <v/>
      </c>
      <c r="AG193" s="15"/>
      <c r="AH193" s="15"/>
      <c r="AI193" s="15"/>
      <c r="AJ193" s="15"/>
      <c r="AK19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3" s="66" t="str">
        <f>+IF((Таблица2[@ в графе мэйл
1- true
0 - false]+Таблица2[. в графе мэйл
1- true
0 - false])&gt;0,Справочник!$E$17,"")</f>
        <v/>
      </c>
      <c r="AP19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3" s="6" t="str">
        <f ca="1">+IF(AND(Таблица2[Дата рождения]&lt;&gt;"",Таблица2[Дата рождения]&gt;Справочник!$I$4),Справочник!$E$14,"")</f>
        <v/>
      </c>
      <c r="AS19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(ОРНЗ)])&lt;&gt;11),Справочник!E201,"")</f>
        <v/>
      </c>
      <c r="AU193" s="6" t="str">
        <f>+IF(AND(Таблица2[ИНН]&lt;&gt;"",LEN(Таблица2[ИНН])&lt;&gt;12),Справочник!$E$8,"")</f>
        <v/>
      </c>
      <c r="AV19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3" s="96" t="str">
        <f>IFERROR(IF(AND(Таблица2[СНИЛС]="",_xlfn.NUMBERVALUE(Таблица2[СНИЛС])),Справочник!$E$11,""),Справочник!$E$11)</f>
        <v/>
      </c>
      <c r="AX193" s="6" t="str">
        <f>+IF(AND(Таблица2[СНИЛС]&lt;&gt;"",LEN(Таблица2[СНИЛС])&lt;&gt;11),Справочник!E210,"")</f>
        <v/>
      </c>
    </row>
    <row r="194" spans="1:50" x14ac:dyDescent="0.25">
      <c r="A194" s="92"/>
      <c r="B194" s="92"/>
      <c r="D194" s="75"/>
      <c r="E194" s="93"/>
      <c r="F194" s="75"/>
      <c r="G194" s="75"/>
      <c r="H194" s="75"/>
      <c r="I194" s="75"/>
      <c r="J194" s="78"/>
      <c r="K194" s="75"/>
      <c r="L194" s="75"/>
      <c r="M194" s="79"/>
      <c r="N194" s="91"/>
      <c r="O194" s="75"/>
      <c r="P194" s="75"/>
      <c r="Q194" s="91"/>
      <c r="S194" s="80"/>
      <c r="T19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4" s="15"/>
      <c r="Y194" s="15"/>
      <c r="Z194" s="15"/>
      <c r="AA194" s="15"/>
      <c r="AB194" s="15"/>
      <c r="AC194" s="15"/>
      <c r="AD194" s="15"/>
      <c r="AE194" s="15" t="str">
        <f>+IF(AND(Таблица2[№п/п]&lt;&gt;"",Таблица2[СНИЛС]=""),1,"")</f>
        <v/>
      </c>
      <c r="AF194" s="15" t="str">
        <f>+IF(AND(Таблица2[№п/п]&lt;&gt;"",Таблица2[ИНН]=""),1,"")</f>
        <v/>
      </c>
      <c r="AG194" s="15"/>
      <c r="AH194" s="15"/>
      <c r="AI194" s="15"/>
      <c r="AJ194" s="15"/>
      <c r="AK19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4" s="66" t="str">
        <f>+IF((Таблица2[@ в графе мэйл
1- true
0 - false]+Таблица2[. в графе мэйл
1- true
0 - false])&gt;0,Справочник!$E$17,"")</f>
        <v/>
      </c>
      <c r="AP19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4" s="6" t="str">
        <f ca="1">+IF(AND(Таблица2[Дата рождения]&lt;&gt;"",Таблица2[Дата рождения]&gt;Справочник!$I$4),Справочник!$E$14,"")</f>
        <v/>
      </c>
      <c r="AS19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(ОРНЗ)])&lt;&gt;11),Справочник!E202,"")</f>
        <v/>
      </c>
      <c r="AU194" s="6" t="str">
        <f>+IF(AND(Таблица2[ИНН]&lt;&gt;"",LEN(Таблица2[ИНН])&lt;&gt;12),Справочник!$E$8,"")</f>
        <v/>
      </c>
      <c r="AV19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4" s="96" t="str">
        <f>IFERROR(IF(AND(Таблица2[СНИЛС]="",_xlfn.NUMBERVALUE(Таблица2[СНИЛС])),Справочник!$E$11,""),Справочник!$E$11)</f>
        <v/>
      </c>
      <c r="AX194" s="6" t="str">
        <f>+IF(AND(Таблица2[СНИЛС]&lt;&gt;"",LEN(Таблица2[СНИЛС])&lt;&gt;11),Справочник!E211,"")</f>
        <v/>
      </c>
    </row>
    <row r="195" spans="1:50" x14ac:dyDescent="0.25">
      <c r="A195" s="92"/>
      <c r="B195" s="92"/>
      <c r="D195" s="75"/>
      <c r="E195" s="93"/>
      <c r="F195" s="75"/>
      <c r="G195" s="75"/>
      <c r="H195" s="75"/>
      <c r="I195" s="75"/>
      <c r="J195" s="78"/>
      <c r="K195" s="75"/>
      <c r="L195" s="75"/>
      <c r="M195" s="79"/>
      <c r="N195" s="91"/>
      <c r="O195" s="75"/>
      <c r="P195" s="75"/>
      <c r="Q195" s="91"/>
      <c r="S195" s="80"/>
      <c r="T19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5" s="15"/>
      <c r="Y195" s="15"/>
      <c r="Z195" s="15"/>
      <c r="AA195" s="15"/>
      <c r="AB195" s="15"/>
      <c r="AC195" s="15"/>
      <c r="AD195" s="15"/>
      <c r="AE195" s="15" t="str">
        <f>+IF(AND(Таблица2[№п/п]&lt;&gt;"",Таблица2[СНИЛС]=""),1,"")</f>
        <v/>
      </c>
      <c r="AF195" s="15" t="str">
        <f>+IF(AND(Таблица2[№п/п]&lt;&gt;"",Таблица2[ИНН]=""),1,"")</f>
        <v/>
      </c>
      <c r="AG195" s="15"/>
      <c r="AH195" s="15"/>
      <c r="AI195" s="15"/>
      <c r="AJ195" s="15"/>
      <c r="AK19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5" s="66" t="str">
        <f>+IF((Таблица2[@ в графе мэйл
1- true
0 - false]+Таблица2[. в графе мэйл
1- true
0 - false])&gt;0,Справочник!$E$17,"")</f>
        <v/>
      </c>
      <c r="AP19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5" s="6" t="str">
        <f ca="1">+IF(AND(Таблица2[Дата рождения]&lt;&gt;"",Таблица2[Дата рождения]&gt;Справочник!$I$4),Справочник!$E$14,"")</f>
        <v/>
      </c>
      <c r="AS19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(ОРНЗ)])&lt;&gt;11),Справочник!E203,"")</f>
        <v/>
      </c>
      <c r="AU195" s="6" t="str">
        <f>+IF(AND(Таблица2[ИНН]&lt;&gt;"",LEN(Таблица2[ИНН])&lt;&gt;12),Справочник!$E$8,"")</f>
        <v/>
      </c>
      <c r="AV19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5" s="96" t="str">
        <f>IFERROR(IF(AND(Таблица2[СНИЛС]="",_xlfn.NUMBERVALUE(Таблица2[СНИЛС])),Справочник!$E$11,""),Справочник!$E$11)</f>
        <v/>
      </c>
      <c r="AX195" s="6" t="str">
        <f>+IF(AND(Таблица2[СНИЛС]&lt;&gt;"",LEN(Таблица2[СНИЛС])&lt;&gt;11),Справочник!E212,"")</f>
        <v/>
      </c>
    </row>
    <row r="196" spans="1:50" x14ac:dyDescent="0.25">
      <c r="A196" s="92"/>
      <c r="B196" s="92"/>
      <c r="D196" s="75"/>
      <c r="E196" s="93"/>
      <c r="F196" s="75"/>
      <c r="G196" s="75"/>
      <c r="H196" s="75"/>
      <c r="I196" s="75"/>
      <c r="J196" s="78"/>
      <c r="K196" s="75"/>
      <c r="L196" s="75"/>
      <c r="M196" s="79"/>
      <c r="N196" s="91"/>
      <c r="O196" s="75"/>
      <c r="P196" s="75"/>
      <c r="Q196" s="91"/>
      <c r="S196" s="80"/>
      <c r="T19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6" s="15"/>
      <c r="Y196" s="15"/>
      <c r="Z196" s="15"/>
      <c r="AA196" s="15"/>
      <c r="AB196" s="15"/>
      <c r="AC196" s="15"/>
      <c r="AD196" s="15"/>
      <c r="AE196" s="15" t="str">
        <f>+IF(AND(Таблица2[№п/п]&lt;&gt;"",Таблица2[СНИЛС]=""),1,"")</f>
        <v/>
      </c>
      <c r="AF196" s="15" t="str">
        <f>+IF(AND(Таблица2[№п/п]&lt;&gt;"",Таблица2[ИНН]=""),1,"")</f>
        <v/>
      </c>
      <c r="AG196" s="15"/>
      <c r="AH196" s="15"/>
      <c r="AI196" s="15"/>
      <c r="AJ196" s="15"/>
      <c r="AK19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6" s="66" t="str">
        <f>+IF((Таблица2[@ в графе мэйл
1- true
0 - false]+Таблица2[. в графе мэйл
1- true
0 - false])&gt;0,Справочник!$E$17,"")</f>
        <v/>
      </c>
      <c r="AP19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6" s="6" t="str">
        <f ca="1">+IF(AND(Таблица2[Дата рождения]&lt;&gt;"",Таблица2[Дата рождения]&gt;Справочник!$I$4),Справочник!$E$14,"")</f>
        <v/>
      </c>
      <c r="AS19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(ОРНЗ)])&lt;&gt;11),Справочник!E204,"")</f>
        <v/>
      </c>
      <c r="AU196" s="6" t="str">
        <f>+IF(AND(Таблица2[ИНН]&lt;&gt;"",LEN(Таблица2[ИНН])&lt;&gt;12),Справочник!$E$8,"")</f>
        <v/>
      </c>
      <c r="AV19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6" s="96" t="str">
        <f>IFERROR(IF(AND(Таблица2[СНИЛС]="",_xlfn.NUMBERVALUE(Таблица2[СНИЛС])),Справочник!$E$11,""),Справочник!$E$11)</f>
        <v/>
      </c>
      <c r="AX196" s="6" t="str">
        <f>+IF(AND(Таблица2[СНИЛС]&lt;&gt;"",LEN(Таблица2[СНИЛС])&lt;&gt;11),Справочник!E213,"")</f>
        <v/>
      </c>
    </row>
    <row r="197" spans="1:50" x14ac:dyDescent="0.25">
      <c r="A197" s="92"/>
      <c r="B197" s="92"/>
      <c r="D197" s="75"/>
      <c r="E197" s="93"/>
      <c r="F197" s="75"/>
      <c r="G197" s="75"/>
      <c r="H197" s="75"/>
      <c r="I197" s="75"/>
      <c r="J197" s="78"/>
      <c r="K197" s="75"/>
      <c r="L197" s="75"/>
      <c r="M197" s="79"/>
      <c r="N197" s="91"/>
      <c r="O197" s="75"/>
      <c r="P197" s="75"/>
      <c r="Q197" s="91"/>
      <c r="S197" s="80"/>
      <c r="T19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7" s="15"/>
      <c r="Y197" s="15"/>
      <c r="Z197" s="15"/>
      <c r="AA197" s="15"/>
      <c r="AB197" s="15"/>
      <c r="AC197" s="15"/>
      <c r="AD197" s="15"/>
      <c r="AE197" s="15" t="str">
        <f>+IF(AND(Таблица2[№п/п]&lt;&gt;"",Таблица2[СНИЛС]=""),1,"")</f>
        <v/>
      </c>
      <c r="AF197" s="15" t="str">
        <f>+IF(AND(Таблица2[№п/п]&lt;&gt;"",Таблица2[ИНН]=""),1,"")</f>
        <v/>
      </c>
      <c r="AG197" s="15"/>
      <c r="AH197" s="15"/>
      <c r="AI197" s="15"/>
      <c r="AJ197" s="15"/>
      <c r="AK19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7" s="66" t="str">
        <f>+IF((Таблица2[@ в графе мэйл
1- true
0 - false]+Таблица2[. в графе мэйл
1- true
0 - false])&gt;0,Справочник!$E$17,"")</f>
        <v/>
      </c>
      <c r="AP19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7" s="6" t="str">
        <f ca="1">+IF(AND(Таблица2[Дата рождения]&lt;&gt;"",Таблица2[Дата рождения]&gt;Справочник!$I$4),Справочник!$E$14,"")</f>
        <v/>
      </c>
      <c r="AS19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(ОРНЗ)])&lt;&gt;11),Справочник!E205,"")</f>
        <v/>
      </c>
      <c r="AU197" s="6" t="str">
        <f>+IF(AND(Таблица2[ИНН]&lt;&gt;"",LEN(Таблица2[ИНН])&lt;&gt;12),Справочник!$E$8,"")</f>
        <v/>
      </c>
      <c r="AV19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7" s="96" t="str">
        <f>IFERROR(IF(AND(Таблица2[СНИЛС]="",_xlfn.NUMBERVALUE(Таблица2[СНИЛС])),Справочник!$E$11,""),Справочник!$E$11)</f>
        <v/>
      </c>
      <c r="AX197" s="6" t="str">
        <f>+IF(AND(Таблица2[СНИЛС]&lt;&gt;"",LEN(Таблица2[СНИЛС])&lt;&gt;11),Справочник!E214,"")</f>
        <v/>
      </c>
    </row>
    <row r="198" spans="1:50" x14ac:dyDescent="0.25">
      <c r="A198" s="92"/>
      <c r="B198" s="92"/>
      <c r="D198" s="75"/>
      <c r="E198" s="93"/>
      <c r="F198" s="75"/>
      <c r="G198" s="75"/>
      <c r="H198" s="75"/>
      <c r="I198" s="75"/>
      <c r="J198" s="78"/>
      <c r="K198" s="75"/>
      <c r="L198" s="75"/>
      <c r="M198" s="79"/>
      <c r="N198" s="91"/>
      <c r="O198" s="75"/>
      <c r="P198" s="75"/>
      <c r="Q198" s="91"/>
      <c r="S198" s="80"/>
      <c r="T19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8" s="15"/>
      <c r="Y198" s="15"/>
      <c r="Z198" s="15"/>
      <c r="AA198" s="15"/>
      <c r="AB198" s="15"/>
      <c r="AC198" s="15"/>
      <c r="AD198" s="15"/>
      <c r="AE198" s="15" t="str">
        <f>+IF(AND(Таблица2[№п/п]&lt;&gt;"",Таблица2[СНИЛС]=""),1,"")</f>
        <v/>
      </c>
      <c r="AF198" s="15" t="str">
        <f>+IF(AND(Таблица2[№п/п]&lt;&gt;"",Таблица2[ИНН]=""),1,"")</f>
        <v/>
      </c>
      <c r="AG198" s="15"/>
      <c r="AH198" s="15"/>
      <c r="AI198" s="15"/>
      <c r="AJ198" s="15"/>
      <c r="AK19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8" s="66" t="str">
        <f>+IF((Таблица2[@ в графе мэйл
1- true
0 - false]+Таблица2[. в графе мэйл
1- true
0 - false])&gt;0,Справочник!$E$17,"")</f>
        <v/>
      </c>
      <c r="AP19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8" s="6" t="str">
        <f ca="1">+IF(AND(Таблица2[Дата рождения]&lt;&gt;"",Таблица2[Дата рождения]&gt;Справочник!$I$4),Справочник!$E$14,"")</f>
        <v/>
      </c>
      <c r="AS19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(ОРНЗ)])&lt;&gt;11),Справочник!E206,"")</f>
        <v/>
      </c>
      <c r="AU198" s="6" t="str">
        <f>+IF(AND(Таблица2[ИНН]&lt;&gt;"",LEN(Таблица2[ИНН])&lt;&gt;12),Справочник!$E$8,"")</f>
        <v/>
      </c>
      <c r="AV19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8" s="96" t="str">
        <f>IFERROR(IF(AND(Таблица2[СНИЛС]="",_xlfn.NUMBERVALUE(Таблица2[СНИЛС])),Справочник!$E$11,""),Справочник!$E$11)</f>
        <v/>
      </c>
      <c r="AX198" s="6" t="str">
        <f>+IF(AND(Таблица2[СНИЛС]&lt;&gt;"",LEN(Таблица2[СНИЛС])&lt;&gt;11),Справочник!E215,"")</f>
        <v/>
      </c>
    </row>
    <row r="199" spans="1:50" x14ac:dyDescent="0.25">
      <c r="A199" s="92"/>
      <c r="B199" s="92"/>
      <c r="D199" s="75"/>
      <c r="E199" s="93"/>
      <c r="F199" s="75"/>
      <c r="G199" s="75"/>
      <c r="H199" s="75"/>
      <c r="I199" s="75"/>
      <c r="J199" s="78"/>
      <c r="K199" s="75"/>
      <c r="L199" s="75"/>
      <c r="M199" s="79"/>
      <c r="N199" s="91"/>
      <c r="O199" s="75"/>
      <c r="P199" s="75"/>
      <c r="Q199" s="91"/>
      <c r="S199" s="80"/>
      <c r="T19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19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19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19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199" s="15"/>
      <c r="Y199" s="15"/>
      <c r="Z199" s="15"/>
      <c r="AA199" s="15"/>
      <c r="AB199" s="15"/>
      <c r="AC199" s="15"/>
      <c r="AD199" s="15"/>
      <c r="AE199" s="15" t="str">
        <f>+IF(AND(Таблица2[№п/п]&lt;&gt;"",Таблица2[СНИЛС]=""),1,"")</f>
        <v/>
      </c>
      <c r="AF199" s="15" t="str">
        <f>+IF(AND(Таблица2[№п/п]&lt;&gt;"",Таблица2[ИНН]=""),1,"")</f>
        <v/>
      </c>
      <c r="AG199" s="15"/>
      <c r="AH199" s="15"/>
      <c r="AI199" s="15"/>
      <c r="AJ199" s="15"/>
      <c r="AK19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19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19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19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199" s="66" t="str">
        <f>+IF((Таблица2[@ в графе мэйл
1- true
0 - false]+Таблица2[. в графе мэйл
1- true
0 - false])&gt;0,Справочник!$E$17,"")</f>
        <v/>
      </c>
      <c r="AP19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19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199" s="6" t="str">
        <f ca="1">+IF(AND(Таблица2[Дата рождения]&lt;&gt;"",Таблица2[Дата рождения]&gt;Справочник!$I$4),Справочник!$E$14,"")</f>
        <v/>
      </c>
      <c r="AS19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19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(ОРНЗ)])&lt;&gt;11),Справочник!E207,"")</f>
        <v/>
      </c>
      <c r="AU199" s="6" t="str">
        <f>+IF(AND(Таблица2[ИНН]&lt;&gt;"",LEN(Таблица2[ИНН])&lt;&gt;12),Справочник!$E$8,"")</f>
        <v/>
      </c>
      <c r="AV19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199" s="96" t="str">
        <f>IFERROR(IF(AND(Таблица2[СНИЛС]="",_xlfn.NUMBERVALUE(Таблица2[СНИЛС])),Справочник!$E$11,""),Справочник!$E$11)</f>
        <v/>
      </c>
      <c r="AX199" s="6" t="str">
        <f>+IF(AND(Таблица2[СНИЛС]&lt;&gt;"",LEN(Таблица2[СНИЛС])&lt;&gt;11),Справочник!E216,"")</f>
        <v/>
      </c>
    </row>
    <row r="200" spans="1:50" x14ac:dyDescent="0.25">
      <c r="A200" s="92"/>
      <c r="B200" s="92"/>
      <c r="D200" s="75"/>
      <c r="E200" s="93"/>
      <c r="F200" s="75"/>
      <c r="G200" s="75"/>
      <c r="H200" s="75"/>
      <c r="I200" s="75"/>
      <c r="J200" s="78"/>
      <c r="K200" s="75"/>
      <c r="L200" s="75"/>
      <c r="M200" s="79"/>
      <c r="N200" s="91"/>
      <c r="O200" s="75"/>
      <c r="P200" s="75"/>
      <c r="Q200" s="91"/>
      <c r="S200" s="80"/>
      <c r="T20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0" s="15"/>
      <c r="Y200" s="15"/>
      <c r="Z200" s="15"/>
      <c r="AA200" s="15"/>
      <c r="AB200" s="15"/>
      <c r="AC200" s="15"/>
      <c r="AD200" s="15"/>
      <c r="AE200" s="15" t="str">
        <f>+IF(AND(Таблица2[№п/п]&lt;&gt;"",Таблица2[СНИЛС]=""),1,"")</f>
        <v/>
      </c>
      <c r="AF200" s="15" t="str">
        <f>+IF(AND(Таблица2[№п/п]&lt;&gt;"",Таблица2[ИНН]=""),1,"")</f>
        <v/>
      </c>
      <c r="AG200" s="15"/>
      <c r="AH200" s="15"/>
      <c r="AI200" s="15"/>
      <c r="AJ200" s="15"/>
      <c r="AK20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0" s="66" t="str">
        <f>+IF((Таблица2[@ в графе мэйл
1- true
0 - false]+Таблица2[. в графе мэйл
1- true
0 - false])&gt;0,Справочник!$E$17,"")</f>
        <v/>
      </c>
      <c r="AP20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0" s="6" t="str">
        <f ca="1">+IF(AND(Таблица2[Дата рождения]&lt;&gt;"",Таблица2[Дата рождения]&gt;Справочник!$I$4),Справочник!$E$14,"")</f>
        <v/>
      </c>
      <c r="AS20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(ОРНЗ)])&lt;&gt;11),Справочник!E208,"")</f>
        <v/>
      </c>
      <c r="AU200" s="6" t="str">
        <f>+IF(AND(Таблица2[ИНН]&lt;&gt;"",LEN(Таблица2[ИНН])&lt;&gt;12),Справочник!$E$8,"")</f>
        <v/>
      </c>
      <c r="AV20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0" s="96" t="str">
        <f>IFERROR(IF(AND(Таблица2[СНИЛС]="",_xlfn.NUMBERVALUE(Таблица2[СНИЛС])),Справочник!$E$11,""),Справочник!$E$11)</f>
        <v/>
      </c>
      <c r="AX200" s="6" t="str">
        <f>+IF(AND(Таблица2[СНИЛС]&lt;&gt;"",LEN(Таблица2[СНИЛС])&lt;&gt;11),Справочник!E217,"")</f>
        <v/>
      </c>
    </row>
    <row r="201" spans="1:50" x14ac:dyDescent="0.25">
      <c r="A201" s="92"/>
      <c r="B201" s="92"/>
      <c r="D201" s="75"/>
      <c r="E201" s="93"/>
      <c r="F201" s="75"/>
      <c r="G201" s="75"/>
      <c r="H201" s="75"/>
      <c r="I201" s="75"/>
      <c r="J201" s="78"/>
      <c r="K201" s="75"/>
      <c r="L201" s="75"/>
      <c r="M201" s="79"/>
      <c r="N201" s="91"/>
      <c r="O201" s="75"/>
      <c r="P201" s="75"/>
      <c r="Q201" s="91"/>
      <c r="S201" s="80"/>
      <c r="T20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1" s="15"/>
      <c r="Y201" s="15"/>
      <c r="Z201" s="15"/>
      <c r="AA201" s="15"/>
      <c r="AB201" s="15"/>
      <c r="AC201" s="15"/>
      <c r="AD201" s="15"/>
      <c r="AE201" s="15" t="str">
        <f>+IF(AND(Таблица2[№п/п]&lt;&gt;"",Таблица2[СНИЛС]=""),1,"")</f>
        <v/>
      </c>
      <c r="AF201" s="15" t="str">
        <f>+IF(AND(Таблица2[№п/п]&lt;&gt;"",Таблица2[ИНН]=""),1,"")</f>
        <v/>
      </c>
      <c r="AG201" s="15"/>
      <c r="AH201" s="15"/>
      <c r="AI201" s="15"/>
      <c r="AJ201" s="15"/>
      <c r="AK20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1" s="66" t="str">
        <f>+IF((Таблица2[@ в графе мэйл
1- true
0 - false]+Таблица2[. в графе мэйл
1- true
0 - false])&gt;0,Справочник!$E$17,"")</f>
        <v/>
      </c>
      <c r="AP20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1" s="6" t="str">
        <f ca="1">+IF(AND(Таблица2[Дата рождения]&lt;&gt;"",Таблица2[Дата рождения]&gt;Справочник!$I$4),Справочник!$E$14,"")</f>
        <v/>
      </c>
      <c r="AS20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(ОРНЗ)])&lt;&gt;11),Справочник!E209,"")</f>
        <v/>
      </c>
      <c r="AU201" s="6" t="str">
        <f>+IF(AND(Таблица2[ИНН]&lt;&gt;"",LEN(Таблица2[ИНН])&lt;&gt;12),Справочник!$E$8,"")</f>
        <v/>
      </c>
      <c r="AV20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1" s="96" t="str">
        <f>IFERROR(IF(AND(Таблица2[СНИЛС]="",_xlfn.NUMBERVALUE(Таблица2[СНИЛС])),Справочник!$E$11,""),Справочник!$E$11)</f>
        <v/>
      </c>
      <c r="AX201" s="6" t="str">
        <f>+IF(AND(Таблица2[СНИЛС]&lt;&gt;"",LEN(Таблица2[СНИЛС])&lt;&gt;11),Справочник!E218,"")</f>
        <v/>
      </c>
    </row>
    <row r="202" spans="1:50" x14ac:dyDescent="0.25">
      <c r="A202" s="92"/>
      <c r="B202" s="92"/>
      <c r="D202" s="75"/>
      <c r="E202" s="93"/>
      <c r="F202" s="75"/>
      <c r="G202" s="75"/>
      <c r="H202" s="75"/>
      <c r="I202" s="75"/>
      <c r="J202" s="78"/>
      <c r="K202" s="75"/>
      <c r="L202" s="75"/>
      <c r="M202" s="79"/>
      <c r="N202" s="91"/>
      <c r="O202" s="75"/>
      <c r="P202" s="75"/>
      <c r="Q202" s="91"/>
      <c r="S202" s="80"/>
      <c r="T20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2" s="15"/>
      <c r="Y202" s="15"/>
      <c r="Z202" s="15"/>
      <c r="AA202" s="15"/>
      <c r="AB202" s="15"/>
      <c r="AC202" s="15"/>
      <c r="AD202" s="15"/>
      <c r="AE202" s="15" t="str">
        <f>+IF(AND(Таблица2[№п/п]&lt;&gt;"",Таблица2[СНИЛС]=""),1,"")</f>
        <v/>
      </c>
      <c r="AF202" s="15" t="str">
        <f>+IF(AND(Таблица2[№п/п]&lt;&gt;"",Таблица2[ИНН]=""),1,"")</f>
        <v/>
      </c>
      <c r="AG202" s="15"/>
      <c r="AH202" s="15"/>
      <c r="AI202" s="15"/>
      <c r="AJ202" s="15"/>
      <c r="AK20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2" s="66" t="str">
        <f>+IF((Таблица2[@ в графе мэйл
1- true
0 - false]+Таблица2[. в графе мэйл
1- true
0 - false])&gt;0,Справочник!$E$17,"")</f>
        <v/>
      </c>
      <c r="AP20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2" s="6" t="str">
        <f ca="1">+IF(AND(Таблица2[Дата рождения]&lt;&gt;"",Таблица2[Дата рождения]&gt;Справочник!$I$4),Справочник!$E$14,"")</f>
        <v/>
      </c>
      <c r="AS20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(ОРНЗ)])&lt;&gt;11),Справочник!E210,"")</f>
        <v/>
      </c>
      <c r="AU202" s="6" t="str">
        <f>+IF(AND(Таблица2[ИНН]&lt;&gt;"",LEN(Таблица2[ИНН])&lt;&gt;12),Справочник!$E$8,"")</f>
        <v/>
      </c>
      <c r="AV20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2" s="96" t="str">
        <f>IFERROR(IF(AND(Таблица2[СНИЛС]="",_xlfn.NUMBERVALUE(Таблица2[СНИЛС])),Справочник!$E$11,""),Справочник!$E$11)</f>
        <v/>
      </c>
      <c r="AX202" s="6" t="str">
        <f>+IF(AND(Таблица2[СНИЛС]&lt;&gt;"",LEN(Таблица2[СНИЛС])&lt;&gt;11),Справочник!E219,"")</f>
        <v/>
      </c>
    </row>
    <row r="203" spans="1:50" x14ac:dyDescent="0.25">
      <c r="A203" s="92"/>
      <c r="B203" s="92"/>
      <c r="D203" s="75"/>
      <c r="E203" s="93"/>
      <c r="F203" s="75"/>
      <c r="G203" s="75"/>
      <c r="H203" s="75"/>
      <c r="I203" s="75"/>
      <c r="J203" s="78"/>
      <c r="K203" s="75"/>
      <c r="L203" s="75"/>
      <c r="M203" s="79"/>
      <c r="N203" s="91"/>
      <c r="O203" s="75"/>
      <c r="P203" s="75"/>
      <c r="Q203" s="91"/>
      <c r="S203" s="80"/>
      <c r="T20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3" s="15"/>
      <c r="Y203" s="15"/>
      <c r="Z203" s="15"/>
      <c r="AA203" s="15"/>
      <c r="AB203" s="15"/>
      <c r="AC203" s="15"/>
      <c r="AD203" s="15"/>
      <c r="AE203" s="15" t="str">
        <f>+IF(AND(Таблица2[№п/п]&lt;&gt;"",Таблица2[СНИЛС]=""),1,"")</f>
        <v/>
      </c>
      <c r="AF203" s="15" t="str">
        <f>+IF(AND(Таблица2[№п/п]&lt;&gt;"",Таблица2[ИНН]=""),1,"")</f>
        <v/>
      </c>
      <c r="AG203" s="15"/>
      <c r="AH203" s="15"/>
      <c r="AI203" s="15"/>
      <c r="AJ203" s="15"/>
      <c r="AK20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3" s="66" t="str">
        <f>+IF((Таблица2[@ в графе мэйл
1- true
0 - false]+Таблица2[. в графе мэйл
1- true
0 - false])&gt;0,Справочник!$E$17,"")</f>
        <v/>
      </c>
      <c r="AP20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3" s="6" t="str">
        <f ca="1">+IF(AND(Таблица2[Дата рождения]&lt;&gt;"",Таблица2[Дата рождения]&gt;Справочник!$I$4),Справочник!$E$14,"")</f>
        <v/>
      </c>
      <c r="AS20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(ОРНЗ)])&lt;&gt;11),Справочник!E211,"")</f>
        <v/>
      </c>
      <c r="AU203" s="6" t="str">
        <f>+IF(AND(Таблица2[ИНН]&lt;&gt;"",LEN(Таблица2[ИНН])&lt;&gt;12),Справочник!$E$8,"")</f>
        <v/>
      </c>
      <c r="AV20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3" s="96" t="str">
        <f>IFERROR(IF(AND(Таблица2[СНИЛС]="",_xlfn.NUMBERVALUE(Таблица2[СНИЛС])),Справочник!$E$11,""),Справочник!$E$11)</f>
        <v/>
      </c>
      <c r="AX203" s="6" t="str">
        <f>+IF(AND(Таблица2[СНИЛС]&lt;&gt;"",LEN(Таблица2[СНИЛС])&lt;&gt;11),Справочник!E220,"")</f>
        <v/>
      </c>
    </row>
    <row r="204" spans="1:50" x14ac:dyDescent="0.25">
      <c r="A204" s="92"/>
      <c r="B204" s="92"/>
      <c r="D204" s="75"/>
      <c r="E204" s="93"/>
      <c r="F204" s="75"/>
      <c r="G204" s="75"/>
      <c r="H204" s="75"/>
      <c r="I204" s="75"/>
      <c r="J204" s="78"/>
      <c r="K204" s="75"/>
      <c r="L204" s="75"/>
      <c r="M204" s="79"/>
      <c r="N204" s="91"/>
      <c r="O204" s="75"/>
      <c r="P204" s="75"/>
      <c r="Q204" s="91"/>
      <c r="S204" s="80"/>
      <c r="T20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4" s="15"/>
      <c r="Y204" s="15"/>
      <c r="Z204" s="15"/>
      <c r="AA204" s="15"/>
      <c r="AB204" s="15"/>
      <c r="AC204" s="15"/>
      <c r="AD204" s="15"/>
      <c r="AE204" s="15" t="str">
        <f>+IF(AND(Таблица2[№п/п]&lt;&gt;"",Таблица2[СНИЛС]=""),1,"")</f>
        <v/>
      </c>
      <c r="AF204" s="15" t="str">
        <f>+IF(AND(Таблица2[№п/п]&lt;&gt;"",Таблица2[ИНН]=""),1,"")</f>
        <v/>
      </c>
      <c r="AG204" s="15"/>
      <c r="AH204" s="15"/>
      <c r="AI204" s="15"/>
      <c r="AJ204" s="15"/>
      <c r="AK20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4" s="66" t="str">
        <f>+IF((Таблица2[@ в графе мэйл
1- true
0 - false]+Таблица2[. в графе мэйл
1- true
0 - false])&gt;0,Справочник!$E$17,"")</f>
        <v/>
      </c>
      <c r="AP20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4" s="6" t="str">
        <f ca="1">+IF(AND(Таблица2[Дата рождения]&lt;&gt;"",Таблица2[Дата рождения]&gt;Справочник!$I$4),Справочник!$E$14,"")</f>
        <v/>
      </c>
      <c r="AS20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(ОРНЗ)])&lt;&gt;11),Справочник!E212,"")</f>
        <v/>
      </c>
      <c r="AU204" s="6" t="str">
        <f>+IF(AND(Таблица2[ИНН]&lt;&gt;"",LEN(Таблица2[ИНН])&lt;&gt;12),Справочник!$E$8,"")</f>
        <v/>
      </c>
      <c r="AV20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4" s="96" t="str">
        <f>IFERROR(IF(AND(Таблица2[СНИЛС]="",_xlfn.NUMBERVALUE(Таблица2[СНИЛС])),Справочник!$E$11,""),Справочник!$E$11)</f>
        <v/>
      </c>
      <c r="AX204" s="6" t="str">
        <f>+IF(AND(Таблица2[СНИЛС]&lt;&gt;"",LEN(Таблица2[СНИЛС])&lt;&gt;11),Справочник!E221,"")</f>
        <v/>
      </c>
    </row>
    <row r="205" spans="1:50" x14ac:dyDescent="0.25">
      <c r="A205" s="92"/>
      <c r="B205" s="92"/>
      <c r="D205" s="75"/>
      <c r="E205" s="93"/>
      <c r="F205" s="75"/>
      <c r="G205" s="75"/>
      <c r="H205" s="75"/>
      <c r="I205" s="75"/>
      <c r="J205" s="78"/>
      <c r="K205" s="75"/>
      <c r="L205" s="75"/>
      <c r="M205" s="79"/>
      <c r="N205" s="91"/>
      <c r="O205" s="75"/>
      <c r="P205" s="75"/>
      <c r="Q205" s="91"/>
      <c r="S205" s="80"/>
      <c r="T20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5" s="15"/>
      <c r="Y205" s="15"/>
      <c r="Z205" s="15"/>
      <c r="AA205" s="15"/>
      <c r="AB205" s="15"/>
      <c r="AC205" s="15"/>
      <c r="AD205" s="15"/>
      <c r="AE205" s="15" t="str">
        <f>+IF(AND(Таблица2[№п/п]&lt;&gt;"",Таблица2[СНИЛС]=""),1,"")</f>
        <v/>
      </c>
      <c r="AF205" s="15" t="str">
        <f>+IF(AND(Таблица2[№п/п]&lt;&gt;"",Таблица2[ИНН]=""),1,"")</f>
        <v/>
      </c>
      <c r="AG205" s="15"/>
      <c r="AH205" s="15"/>
      <c r="AI205" s="15"/>
      <c r="AJ205" s="15"/>
      <c r="AK20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5" s="66" t="str">
        <f>+IF((Таблица2[@ в графе мэйл
1- true
0 - false]+Таблица2[. в графе мэйл
1- true
0 - false])&gt;0,Справочник!$E$17,"")</f>
        <v/>
      </c>
      <c r="AP20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5" s="6" t="str">
        <f ca="1">+IF(AND(Таблица2[Дата рождения]&lt;&gt;"",Таблица2[Дата рождения]&gt;Справочник!$I$4),Справочник!$E$14,"")</f>
        <v/>
      </c>
      <c r="AS20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(ОРНЗ)])&lt;&gt;11),Справочник!E213,"")</f>
        <v/>
      </c>
      <c r="AU205" s="6" t="str">
        <f>+IF(AND(Таблица2[ИНН]&lt;&gt;"",LEN(Таблица2[ИНН])&lt;&gt;12),Справочник!$E$8,"")</f>
        <v/>
      </c>
      <c r="AV20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5" s="96" t="str">
        <f>IFERROR(IF(AND(Таблица2[СНИЛС]="",_xlfn.NUMBERVALUE(Таблица2[СНИЛС])),Справочник!$E$11,""),Справочник!$E$11)</f>
        <v/>
      </c>
      <c r="AX205" s="6" t="str">
        <f>+IF(AND(Таблица2[СНИЛС]&lt;&gt;"",LEN(Таблица2[СНИЛС])&lt;&gt;11),Справочник!E222,"")</f>
        <v/>
      </c>
    </row>
    <row r="206" spans="1:50" x14ac:dyDescent="0.25">
      <c r="A206" s="92"/>
      <c r="B206" s="92"/>
      <c r="D206" s="75"/>
      <c r="E206" s="93"/>
      <c r="F206" s="75"/>
      <c r="G206" s="75"/>
      <c r="H206" s="75"/>
      <c r="I206" s="75"/>
      <c r="J206" s="78"/>
      <c r="K206" s="75"/>
      <c r="L206" s="75"/>
      <c r="M206" s="79"/>
      <c r="N206" s="91"/>
      <c r="O206" s="75"/>
      <c r="P206" s="75"/>
      <c r="Q206" s="91"/>
      <c r="S206" s="80"/>
      <c r="T20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6" s="15"/>
      <c r="Y206" s="15"/>
      <c r="Z206" s="15"/>
      <c r="AA206" s="15"/>
      <c r="AB206" s="15"/>
      <c r="AC206" s="15"/>
      <c r="AD206" s="15"/>
      <c r="AE206" s="15" t="str">
        <f>+IF(AND(Таблица2[№п/п]&lt;&gt;"",Таблица2[СНИЛС]=""),1,"")</f>
        <v/>
      </c>
      <c r="AF206" s="15" t="str">
        <f>+IF(AND(Таблица2[№п/п]&lt;&gt;"",Таблица2[ИНН]=""),1,"")</f>
        <v/>
      </c>
      <c r="AG206" s="15"/>
      <c r="AH206" s="15"/>
      <c r="AI206" s="15"/>
      <c r="AJ206" s="15"/>
      <c r="AK20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6" s="66" t="str">
        <f>+IF((Таблица2[@ в графе мэйл
1- true
0 - false]+Таблица2[. в графе мэйл
1- true
0 - false])&gt;0,Справочник!$E$17,"")</f>
        <v/>
      </c>
      <c r="AP20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6" s="6" t="str">
        <f ca="1">+IF(AND(Таблица2[Дата рождения]&lt;&gt;"",Таблица2[Дата рождения]&gt;Справочник!$I$4),Справочник!$E$14,"")</f>
        <v/>
      </c>
      <c r="AS20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(ОРНЗ)])&lt;&gt;11),Справочник!E214,"")</f>
        <v/>
      </c>
      <c r="AU206" s="6" t="str">
        <f>+IF(AND(Таблица2[ИНН]&lt;&gt;"",LEN(Таблица2[ИНН])&lt;&gt;12),Справочник!$E$8,"")</f>
        <v/>
      </c>
      <c r="AV20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6" s="96" t="str">
        <f>IFERROR(IF(AND(Таблица2[СНИЛС]="",_xlfn.NUMBERVALUE(Таблица2[СНИЛС])),Справочник!$E$11,""),Справочник!$E$11)</f>
        <v/>
      </c>
      <c r="AX206" s="6" t="str">
        <f>+IF(AND(Таблица2[СНИЛС]&lt;&gt;"",LEN(Таблица2[СНИЛС])&lt;&gt;11),Справочник!E223,"")</f>
        <v/>
      </c>
    </row>
    <row r="207" spans="1:50" x14ac:dyDescent="0.25">
      <c r="A207" s="92"/>
      <c r="B207" s="92"/>
      <c r="D207" s="75"/>
      <c r="E207" s="93"/>
      <c r="F207" s="75"/>
      <c r="G207" s="75"/>
      <c r="H207" s="75"/>
      <c r="I207" s="75"/>
      <c r="J207" s="78"/>
      <c r="K207" s="75"/>
      <c r="L207" s="75"/>
      <c r="M207" s="79"/>
      <c r="N207" s="91"/>
      <c r="O207" s="75"/>
      <c r="P207" s="75"/>
      <c r="Q207" s="91"/>
      <c r="S207" s="80"/>
      <c r="T20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7" s="15"/>
      <c r="Y207" s="15"/>
      <c r="Z207" s="15"/>
      <c r="AA207" s="15"/>
      <c r="AB207" s="15"/>
      <c r="AC207" s="15"/>
      <c r="AD207" s="15"/>
      <c r="AE207" s="15" t="str">
        <f>+IF(AND(Таблица2[№п/п]&lt;&gt;"",Таблица2[СНИЛС]=""),1,"")</f>
        <v/>
      </c>
      <c r="AF207" s="15" t="str">
        <f>+IF(AND(Таблица2[№п/п]&lt;&gt;"",Таблица2[ИНН]=""),1,"")</f>
        <v/>
      </c>
      <c r="AG207" s="15"/>
      <c r="AH207" s="15"/>
      <c r="AI207" s="15"/>
      <c r="AJ207" s="15"/>
      <c r="AK20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7" s="66" t="str">
        <f>+IF((Таблица2[@ в графе мэйл
1- true
0 - false]+Таблица2[. в графе мэйл
1- true
0 - false])&gt;0,Справочник!$E$17,"")</f>
        <v/>
      </c>
      <c r="AP20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7" s="6" t="str">
        <f ca="1">+IF(AND(Таблица2[Дата рождения]&lt;&gt;"",Таблица2[Дата рождения]&gt;Справочник!$I$4),Справочник!$E$14,"")</f>
        <v/>
      </c>
      <c r="AS20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(ОРНЗ)])&lt;&gt;11),Справочник!E215,"")</f>
        <v/>
      </c>
      <c r="AU207" s="6" t="str">
        <f>+IF(AND(Таблица2[ИНН]&lt;&gt;"",LEN(Таблица2[ИНН])&lt;&gt;12),Справочник!$E$8,"")</f>
        <v/>
      </c>
      <c r="AV20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7" s="96" t="str">
        <f>IFERROR(IF(AND(Таблица2[СНИЛС]="",_xlfn.NUMBERVALUE(Таблица2[СНИЛС])),Справочник!$E$11,""),Справочник!$E$11)</f>
        <v/>
      </c>
      <c r="AX207" s="6" t="str">
        <f>+IF(AND(Таблица2[СНИЛС]&lt;&gt;"",LEN(Таблица2[СНИЛС])&lt;&gt;11),Справочник!E224,"")</f>
        <v/>
      </c>
    </row>
    <row r="208" spans="1:50" x14ac:dyDescent="0.25">
      <c r="A208" s="92"/>
      <c r="B208" s="92"/>
      <c r="D208" s="75"/>
      <c r="E208" s="93"/>
      <c r="F208" s="75"/>
      <c r="G208" s="75"/>
      <c r="H208" s="75"/>
      <c r="I208" s="75"/>
      <c r="J208" s="78"/>
      <c r="K208" s="75"/>
      <c r="L208" s="75"/>
      <c r="M208" s="79"/>
      <c r="N208" s="91"/>
      <c r="O208" s="75"/>
      <c r="P208" s="75"/>
      <c r="Q208" s="91"/>
      <c r="S208" s="80"/>
      <c r="T20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8" s="15"/>
      <c r="Y208" s="15"/>
      <c r="Z208" s="15"/>
      <c r="AA208" s="15"/>
      <c r="AB208" s="15"/>
      <c r="AC208" s="15"/>
      <c r="AD208" s="15"/>
      <c r="AE208" s="15" t="str">
        <f>+IF(AND(Таблица2[№п/п]&lt;&gt;"",Таблица2[СНИЛС]=""),1,"")</f>
        <v/>
      </c>
      <c r="AF208" s="15" t="str">
        <f>+IF(AND(Таблица2[№п/п]&lt;&gt;"",Таблица2[ИНН]=""),1,"")</f>
        <v/>
      </c>
      <c r="AG208" s="15"/>
      <c r="AH208" s="15"/>
      <c r="AI208" s="15"/>
      <c r="AJ208" s="15"/>
      <c r="AK20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8" s="66" t="str">
        <f>+IF((Таблица2[@ в графе мэйл
1- true
0 - false]+Таблица2[. в графе мэйл
1- true
0 - false])&gt;0,Справочник!$E$17,"")</f>
        <v/>
      </c>
      <c r="AP20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8" s="6" t="str">
        <f ca="1">+IF(AND(Таблица2[Дата рождения]&lt;&gt;"",Таблица2[Дата рождения]&gt;Справочник!$I$4),Справочник!$E$14,"")</f>
        <v/>
      </c>
      <c r="AS20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(ОРНЗ)])&lt;&gt;11),Справочник!E216,"")</f>
        <v/>
      </c>
      <c r="AU208" s="6" t="str">
        <f>+IF(AND(Таблица2[ИНН]&lt;&gt;"",LEN(Таблица2[ИНН])&lt;&gt;12),Справочник!$E$8,"")</f>
        <v/>
      </c>
      <c r="AV20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8" s="96" t="str">
        <f>IFERROR(IF(AND(Таблица2[СНИЛС]="",_xlfn.NUMBERVALUE(Таблица2[СНИЛС])),Справочник!$E$11,""),Справочник!$E$11)</f>
        <v/>
      </c>
      <c r="AX208" s="6" t="str">
        <f>+IF(AND(Таблица2[СНИЛС]&lt;&gt;"",LEN(Таблица2[СНИЛС])&lt;&gt;11),Справочник!E225,"")</f>
        <v/>
      </c>
    </row>
    <row r="209" spans="1:50" x14ac:dyDescent="0.25">
      <c r="A209" s="92"/>
      <c r="B209" s="92"/>
      <c r="D209" s="75"/>
      <c r="E209" s="93"/>
      <c r="F209" s="75"/>
      <c r="G209" s="75"/>
      <c r="H209" s="75"/>
      <c r="I209" s="75"/>
      <c r="J209" s="78"/>
      <c r="K209" s="75"/>
      <c r="L209" s="75"/>
      <c r="M209" s="79"/>
      <c r="N209" s="91"/>
      <c r="O209" s="75"/>
      <c r="P209" s="75"/>
      <c r="Q209" s="91"/>
      <c r="S209" s="80"/>
      <c r="T20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0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0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0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09" s="15"/>
      <c r="Y209" s="15"/>
      <c r="Z209" s="15"/>
      <c r="AA209" s="15"/>
      <c r="AB209" s="15"/>
      <c r="AC209" s="15"/>
      <c r="AD209" s="15"/>
      <c r="AE209" s="15" t="str">
        <f>+IF(AND(Таблица2[№п/п]&lt;&gt;"",Таблица2[СНИЛС]=""),1,"")</f>
        <v/>
      </c>
      <c r="AF209" s="15" t="str">
        <f>+IF(AND(Таблица2[№п/п]&lt;&gt;"",Таблица2[ИНН]=""),1,"")</f>
        <v/>
      </c>
      <c r="AG209" s="15"/>
      <c r="AH209" s="15"/>
      <c r="AI209" s="15"/>
      <c r="AJ209" s="15"/>
      <c r="AK20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0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0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0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09" s="66" t="str">
        <f>+IF((Таблица2[@ в графе мэйл
1- true
0 - false]+Таблица2[. в графе мэйл
1- true
0 - false])&gt;0,Справочник!$E$17,"")</f>
        <v/>
      </c>
      <c r="AP20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0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09" s="6" t="str">
        <f ca="1">+IF(AND(Таблица2[Дата рождения]&lt;&gt;"",Таблица2[Дата рождения]&gt;Справочник!$I$4),Справочник!$E$14,"")</f>
        <v/>
      </c>
      <c r="AS20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0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(ОРНЗ)])&lt;&gt;11),Справочник!E217,"")</f>
        <v/>
      </c>
      <c r="AU209" s="6" t="str">
        <f>+IF(AND(Таблица2[ИНН]&lt;&gt;"",LEN(Таблица2[ИНН])&lt;&gt;12),Справочник!$E$8,"")</f>
        <v/>
      </c>
      <c r="AV20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09" s="96" t="str">
        <f>IFERROR(IF(AND(Таблица2[СНИЛС]="",_xlfn.NUMBERVALUE(Таблица2[СНИЛС])),Справочник!$E$11,""),Справочник!$E$11)</f>
        <v/>
      </c>
      <c r="AX209" s="6" t="str">
        <f>+IF(AND(Таблица2[СНИЛС]&lt;&gt;"",LEN(Таблица2[СНИЛС])&lt;&gt;11),Справочник!E226,"")</f>
        <v/>
      </c>
    </row>
    <row r="210" spans="1:50" x14ac:dyDescent="0.25">
      <c r="A210" s="92"/>
      <c r="B210" s="92"/>
      <c r="D210" s="75"/>
      <c r="E210" s="93"/>
      <c r="F210" s="75"/>
      <c r="G210" s="75"/>
      <c r="H210" s="75"/>
      <c r="I210" s="75"/>
      <c r="J210" s="78"/>
      <c r="K210" s="75"/>
      <c r="L210" s="75"/>
      <c r="M210" s="79"/>
      <c r="N210" s="91"/>
      <c r="O210" s="75"/>
      <c r="P210" s="75"/>
      <c r="Q210" s="91"/>
      <c r="S210" s="80"/>
      <c r="T21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0" s="15"/>
      <c r="Y210" s="15"/>
      <c r="Z210" s="15"/>
      <c r="AA210" s="15"/>
      <c r="AB210" s="15"/>
      <c r="AC210" s="15"/>
      <c r="AD210" s="15"/>
      <c r="AE210" s="15" t="str">
        <f>+IF(AND(Таблица2[№п/п]&lt;&gt;"",Таблица2[СНИЛС]=""),1,"")</f>
        <v/>
      </c>
      <c r="AF210" s="15" t="str">
        <f>+IF(AND(Таблица2[№п/п]&lt;&gt;"",Таблица2[ИНН]=""),1,"")</f>
        <v/>
      </c>
      <c r="AG210" s="15"/>
      <c r="AH210" s="15"/>
      <c r="AI210" s="15"/>
      <c r="AJ210" s="15"/>
      <c r="AK21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0" s="66" t="str">
        <f>+IF((Таблица2[@ в графе мэйл
1- true
0 - false]+Таблица2[. в графе мэйл
1- true
0 - false])&gt;0,Справочник!$E$17,"")</f>
        <v/>
      </c>
      <c r="AP21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0" s="6" t="str">
        <f ca="1">+IF(AND(Таблица2[Дата рождения]&lt;&gt;"",Таблица2[Дата рождения]&gt;Справочник!$I$4),Справочник!$E$14,"")</f>
        <v/>
      </c>
      <c r="AS21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(ОРНЗ)])&lt;&gt;11),Справочник!E218,"")</f>
        <v/>
      </c>
      <c r="AU210" s="6" t="str">
        <f>+IF(AND(Таблица2[ИНН]&lt;&gt;"",LEN(Таблица2[ИНН])&lt;&gt;12),Справочник!$E$8,"")</f>
        <v/>
      </c>
      <c r="AV21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0" s="96" t="str">
        <f>IFERROR(IF(AND(Таблица2[СНИЛС]="",_xlfn.NUMBERVALUE(Таблица2[СНИЛС])),Справочник!$E$11,""),Справочник!$E$11)</f>
        <v/>
      </c>
      <c r="AX210" s="6" t="str">
        <f>+IF(AND(Таблица2[СНИЛС]&lt;&gt;"",LEN(Таблица2[СНИЛС])&lt;&gt;11),Справочник!E227,"")</f>
        <v/>
      </c>
    </row>
    <row r="211" spans="1:50" x14ac:dyDescent="0.25">
      <c r="A211" s="92"/>
      <c r="B211" s="92"/>
      <c r="D211" s="75"/>
      <c r="E211" s="93"/>
      <c r="F211" s="75"/>
      <c r="G211" s="75"/>
      <c r="H211" s="75"/>
      <c r="I211" s="75"/>
      <c r="J211" s="78"/>
      <c r="K211" s="75"/>
      <c r="L211" s="75"/>
      <c r="M211" s="79"/>
      <c r="N211" s="91"/>
      <c r="O211" s="75"/>
      <c r="P211" s="75"/>
      <c r="Q211" s="91"/>
      <c r="S211" s="80"/>
      <c r="T21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1" s="15"/>
      <c r="Y211" s="15"/>
      <c r="Z211" s="15"/>
      <c r="AA211" s="15"/>
      <c r="AB211" s="15"/>
      <c r="AC211" s="15"/>
      <c r="AD211" s="15"/>
      <c r="AE211" s="15" t="str">
        <f>+IF(AND(Таблица2[№п/п]&lt;&gt;"",Таблица2[СНИЛС]=""),1,"")</f>
        <v/>
      </c>
      <c r="AF211" s="15" t="str">
        <f>+IF(AND(Таблица2[№п/п]&lt;&gt;"",Таблица2[ИНН]=""),1,"")</f>
        <v/>
      </c>
      <c r="AG211" s="15"/>
      <c r="AH211" s="15"/>
      <c r="AI211" s="15"/>
      <c r="AJ211" s="15"/>
      <c r="AK21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1" s="66" t="str">
        <f>+IF((Таблица2[@ в графе мэйл
1- true
0 - false]+Таблица2[. в графе мэйл
1- true
0 - false])&gt;0,Справочник!$E$17,"")</f>
        <v/>
      </c>
      <c r="AP21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1" s="6" t="str">
        <f ca="1">+IF(AND(Таблица2[Дата рождения]&lt;&gt;"",Таблица2[Дата рождения]&gt;Справочник!$I$4),Справочник!$E$14,"")</f>
        <v/>
      </c>
      <c r="AS21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(ОРНЗ)])&lt;&gt;11),Справочник!E219,"")</f>
        <v/>
      </c>
      <c r="AU211" s="6" t="str">
        <f>+IF(AND(Таблица2[ИНН]&lt;&gt;"",LEN(Таблица2[ИНН])&lt;&gt;12),Справочник!$E$8,"")</f>
        <v/>
      </c>
      <c r="AV21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1" s="96" t="str">
        <f>IFERROR(IF(AND(Таблица2[СНИЛС]="",_xlfn.NUMBERVALUE(Таблица2[СНИЛС])),Справочник!$E$11,""),Справочник!$E$11)</f>
        <v/>
      </c>
      <c r="AX211" s="6" t="str">
        <f>+IF(AND(Таблица2[СНИЛС]&lt;&gt;"",LEN(Таблица2[СНИЛС])&lt;&gt;11),Справочник!E228,"")</f>
        <v/>
      </c>
    </row>
    <row r="212" spans="1:50" x14ac:dyDescent="0.25">
      <c r="A212" s="92"/>
      <c r="B212" s="92"/>
      <c r="D212" s="75"/>
      <c r="E212" s="93"/>
      <c r="F212" s="75"/>
      <c r="G212" s="75"/>
      <c r="H212" s="75"/>
      <c r="I212" s="75"/>
      <c r="J212" s="78"/>
      <c r="K212" s="75"/>
      <c r="L212" s="75"/>
      <c r="M212" s="79"/>
      <c r="N212" s="91"/>
      <c r="O212" s="75"/>
      <c r="P212" s="75"/>
      <c r="Q212" s="91"/>
      <c r="S212" s="80"/>
      <c r="T21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2" s="15"/>
      <c r="Y212" s="15"/>
      <c r="Z212" s="15"/>
      <c r="AA212" s="15"/>
      <c r="AB212" s="15"/>
      <c r="AC212" s="15"/>
      <c r="AD212" s="15"/>
      <c r="AE212" s="15" t="str">
        <f>+IF(AND(Таблица2[№п/п]&lt;&gt;"",Таблица2[СНИЛС]=""),1,"")</f>
        <v/>
      </c>
      <c r="AF212" s="15" t="str">
        <f>+IF(AND(Таблица2[№п/п]&lt;&gt;"",Таблица2[ИНН]=""),1,"")</f>
        <v/>
      </c>
      <c r="AG212" s="15"/>
      <c r="AH212" s="15"/>
      <c r="AI212" s="15"/>
      <c r="AJ212" s="15"/>
      <c r="AK21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2" s="66" t="str">
        <f>+IF((Таблица2[@ в графе мэйл
1- true
0 - false]+Таблица2[. в графе мэйл
1- true
0 - false])&gt;0,Справочник!$E$17,"")</f>
        <v/>
      </c>
      <c r="AP21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2" s="6" t="str">
        <f ca="1">+IF(AND(Таблица2[Дата рождения]&lt;&gt;"",Таблица2[Дата рождения]&gt;Справочник!$I$4),Справочник!$E$14,"")</f>
        <v/>
      </c>
      <c r="AS21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(ОРНЗ)])&lt;&gt;11),Справочник!E220,"")</f>
        <v/>
      </c>
      <c r="AU212" s="6" t="str">
        <f>+IF(AND(Таблица2[ИНН]&lt;&gt;"",LEN(Таблица2[ИНН])&lt;&gt;12),Справочник!$E$8,"")</f>
        <v/>
      </c>
      <c r="AV21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2" s="96" t="str">
        <f>IFERROR(IF(AND(Таблица2[СНИЛС]="",_xlfn.NUMBERVALUE(Таблица2[СНИЛС])),Справочник!$E$11,""),Справочник!$E$11)</f>
        <v/>
      </c>
      <c r="AX212" s="6" t="str">
        <f>+IF(AND(Таблица2[СНИЛС]&lt;&gt;"",LEN(Таблица2[СНИЛС])&lt;&gt;11),Справочник!E229,"")</f>
        <v/>
      </c>
    </row>
    <row r="213" spans="1:50" x14ac:dyDescent="0.25">
      <c r="A213" s="92"/>
      <c r="B213" s="92"/>
      <c r="D213" s="75"/>
      <c r="E213" s="93"/>
      <c r="F213" s="75"/>
      <c r="G213" s="75"/>
      <c r="H213" s="75"/>
      <c r="I213" s="75"/>
      <c r="J213" s="78"/>
      <c r="K213" s="75"/>
      <c r="L213" s="75"/>
      <c r="M213" s="79"/>
      <c r="N213" s="91"/>
      <c r="O213" s="75"/>
      <c r="P213" s="75"/>
      <c r="Q213" s="91"/>
      <c r="S213" s="80"/>
      <c r="T21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3" s="15"/>
      <c r="Y213" s="15"/>
      <c r="Z213" s="15"/>
      <c r="AA213" s="15"/>
      <c r="AB213" s="15"/>
      <c r="AC213" s="15"/>
      <c r="AD213" s="15"/>
      <c r="AE213" s="15" t="str">
        <f>+IF(AND(Таблица2[№п/п]&lt;&gt;"",Таблица2[СНИЛС]=""),1,"")</f>
        <v/>
      </c>
      <c r="AF213" s="15" t="str">
        <f>+IF(AND(Таблица2[№п/п]&lt;&gt;"",Таблица2[ИНН]=""),1,"")</f>
        <v/>
      </c>
      <c r="AG213" s="15"/>
      <c r="AH213" s="15"/>
      <c r="AI213" s="15"/>
      <c r="AJ213" s="15"/>
      <c r="AK21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3" s="66" t="str">
        <f>+IF((Таблица2[@ в графе мэйл
1- true
0 - false]+Таблица2[. в графе мэйл
1- true
0 - false])&gt;0,Справочник!$E$17,"")</f>
        <v/>
      </c>
      <c r="AP21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3" s="6" t="str">
        <f ca="1">+IF(AND(Таблица2[Дата рождения]&lt;&gt;"",Таблица2[Дата рождения]&gt;Справочник!$I$4),Справочник!$E$14,"")</f>
        <v/>
      </c>
      <c r="AS21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(ОРНЗ)])&lt;&gt;11),Справочник!E221,"")</f>
        <v/>
      </c>
      <c r="AU213" s="6" t="str">
        <f>+IF(AND(Таблица2[ИНН]&lt;&gt;"",LEN(Таблица2[ИНН])&lt;&gt;12),Справочник!$E$8,"")</f>
        <v/>
      </c>
      <c r="AV21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3" s="96" t="str">
        <f>IFERROR(IF(AND(Таблица2[СНИЛС]="",_xlfn.NUMBERVALUE(Таблица2[СНИЛС])),Справочник!$E$11,""),Справочник!$E$11)</f>
        <v/>
      </c>
      <c r="AX213" s="6" t="str">
        <f>+IF(AND(Таблица2[СНИЛС]&lt;&gt;"",LEN(Таблица2[СНИЛС])&lt;&gt;11),Справочник!E230,"")</f>
        <v/>
      </c>
    </row>
    <row r="214" spans="1:50" x14ac:dyDescent="0.25">
      <c r="A214" s="92"/>
      <c r="B214" s="92"/>
      <c r="D214" s="75"/>
      <c r="E214" s="93"/>
      <c r="F214" s="75"/>
      <c r="G214" s="75"/>
      <c r="H214" s="75"/>
      <c r="I214" s="75"/>
      <c r="J214" s="78"/>
      <c r="K214" s="75"/>
      <c r="L214" s="75"/>
      <c r="M214" s="79"/>
      <c r="N214" s="91"/>
      <c r="O214" s="75"/>
      <c r="P214" s="75"/>
      <c r="Q214" s="91"/>
      <c r="S214" s="80"/>
      <c r="T21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4" s="15"/>
      <c r="Y214" s="15"/>
      <c r="Z214" s="15"/>
      <c r="AA214" s="15"/>
      <c r="AB214" s="15"/>
      <c r="AC214" s="15"/>
      <c r="AD214" s="15"/>
      <c r="AE214" s="15" t="str">
        <f>+IF(AND(Таблица2[№п/п]&lt;&gt;"",Таблица2[СНИЛС]=""),1,"")</f>
        <v/>
      </c>
      <c r="AF214" s="15" t="str">
        <f>+IF(AND(Таблица2[№п/п]&lt;&gt;"",Таблица2[ИНН]=""),1,"")</f>
        <v/>
      </c>
      <c r="AG214" s="15"/>
      <c r="AH214" s="15"/>
      <c r="AI214" s="15"/>
      <c r="AJ214" s="15"/>
      <c r="AK21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4" s="66" t="str">
        <f>+IF((Таблица2[@ в графе мэйл
1- true
0 - false]+Таблица2[. в графе мэйл
1- true
0 - false])&gt;0,Справочник!$E$17,"")</f>
        <v/>
      </c>
      <c r="AP21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4" s="6" t="str">
        <f ca="1">+IF(AND(Таблица2[Дата рождения]&lt;&gt;"",Таблица2[Дата рождения]&gt;Справочник!$I$4),Справочник!$E$14,"")</f>
        <v/>
      </c>
      <c r="AS21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(ОРНЗ)])&lt;&gt;11),Справочник!E222,"")</f>
        <v/>
      </c>
      <c r="AU214" s="6" t="str">
        <f>+IF(AND(Таблица2[ИНН]&lt;&gt;"",LEN(Таблица2[ИНН])&lt;&gt;12),Справочник!$E$8,"")</f>
        <v/>
      </c>
      <c r="AV21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4" s="96" t="str">
        <f>IFERROR(IF(AND(Таблица2[СНИЛС]="",_xlfn.NUMBERVALUE(Таблица2[СНИЛС])),Справочник!$E$11,""),Справочник!$E$11)</f>
        <v/>
      </c>
      <c r="AX214" s="6" t="str">
        <f>+IF(AND(Таблица2[СНИЛС]&lt;&gt;"",LEN(Таблица2[СНИЛС])&lt;&gt;11),Справочник!E231,"")</f>
        <v/>
      </c>
    </row>
    <row r="215" spans="1:50" x14ac:dyDescent="0.25">
      <c r="A215" s="92"/>
      <c r="B215" s="92"/>
      <c r="D215" s="75"/>
      <c r="E215" s="93"/>
      <c r="F215" s="75"/>
      <c r="G215" s="75"/>
      <c r="H215" s="75"/>
      <c r="I215" s="75"/>
      <c r="J215" s="78"/>
      <c r="K215" s="75"/>
      <c r="L215" s="75"/>
      <c r="M215" s="79"/>
      <c r="N215" s="91"/>
      <c r="O215" s="75"/>
      <c r="P215" s="75"/>
      <c r="Q215" s="91"/>
      <c r="S215" s="80"/>
      <c r="T21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5" s="15"/>
      <c r="Y215" s="15"/>
      <c r="Z215" s="15"/>
      <c r="AA215" s="15"/>
      <c r="AB215" s="15"/>
      <c r="AC215" s="15"/>
      <c r="AD215" s="15"/>
      <c r="AE215" s="15" t="str">
        <f>+IF(AND(Таблица2[№п/п]&lt;&gt;"",Таблица2[СНИЛС]=""),1,"")</f>
        <v/>
      </c>
      <c r="AF215" s="15" t="str">
        <f>+IF(AND(Таблица2[№п/п]&lt;&gt;"",Таблица2[ИНН]=""),1,"")</f>
        <v/>
      </c>
      <c r="AG215" s="15"/>
      <c r="AH215" s="15"/>
      <c r="AI215" s="15"/>
      <c r="AJ215" s="15"/>
      <c r="AK21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5" s="66" t="str">
        <f>+IF((Таблица2[@ в графе мэйл
1- true
0 - false]+Таблица2[. в графе мэйл
1- true
0 - false])&gt;0,Справочник!$E$17,"")</f>
        <v/>
      </c>
      <c r="AP21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5" s="6" t="str">
        <f ca="1">+IF(AND(Таблица2[Дата рождения]&lt;&gt;"",Таблица2[Дата рождения]&gt;Справочник!$I$4),Справочник!$E$14,"")</f>
        <v/>
      </c>
      <c r="AS21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(ОРНЗ)])&lt;&gt;11),Справочник!E223,"")</f>
        <v/>
      </c>
      <c r="AU215" s="6" t="str">
        <f>+IF(AND(Таблица2[ИНН]&lt;&gt;"",LEN(Таблица2[ИНН])&lt;&gt;12),Справочник!$E$8,"")</f>
        <v/>
      </c>
      <c r="AV21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5" s="96" t="str">
        <f>IFERROR(IF(AND(Таблица2[СНИЛС]="",_xlfn.NUMBERVALUE(Таблица2[СНИЛС])),Справочник!$E$11,""),Справочник!$E$11)</f>
        <v/>
      </c>
      <c r="AX215" s="6" t="str">
        <f>+IF(AND(Таблица2[СНИЛС]&lt;&gt;"",LEN(Таблица2[СНИЛС])&lt;&gt;11),Справочник!E232,"")</f>
        <v/>
      </c>
    </row>
    <row r="216" spans="1:50" x14ac:dyDescent="0.25">
      <c r="A216" s="92"/>
      <c r="B216" s="92"/>
      <c r="D216" s="75"/>
      <c r="E216" s="93"/>
      <c r="F216" s="75"/>
      <c r="G216" s="75"/>
      <c r="H216" s="75"/>
      <c r="I216" s="75"/>
      <c r="J216" s="78"/>
      <c r="K216" s="75"/>
      <c r="L216" s="75"/>
      <c r="M216" s="79"/>
      <c r="N216" s="91"/>
      <c r="O216" s="75"/>
      <c r="P216" s="75"/>
      <c r="Q216" s="91"/>
      <c r="S216" s="80"/>
      <c r="T21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6" s="15"/>
      <c r="Y216" s="15"/>
      <c r="Z216" s="15"/>
      <c r="AA216" s="15"/>
      <c r="AB216" s="15"/>
      <c r="AC216" s="15"/>
      <c r="AD216" s="15"/>
      <c r="AE216" s="15" t="str">
        <f>+IF(AND(Таблица2[№п/п]&lt;&gt;"",Таблица2[СНИЛС]=""),1,"")</f>
        <v/>
      </c>
      <c r="AF216" s="15" t="str">
        <f>+IF(AND(Таблица2[№п/п]&lt;&gt;"",Таблица2[ИНН]=""),1,"")</f>
        <v/>
      </c>
      <c r="AG216" s="15"/>
      <c r="AH216" s="15"/>
      <c r="AI216" s="15"/>
      <c r="AJ216" s="15"/>
      <c r="AK21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6" s="66" t="str">
        <f>+IF((Таблица2[@ в графе мэйл
1- true
0 - false]+Таблица2[. в графе мэйл
1- true
0 - false])&gt;0,Справочник!$E$17,"")</f>
        <v/>
      </c>
      <c r="AP21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6" s="6" t="str">
        <f ca="1">+IF(AND(Таблица2[Дата рождения]&lt;&gt;"",Таблица2[Дата рождения]&gt;Справочник!$I$4),Справочник!$E$14,"")</f>
        <v/>
      </c>
      <c r="AS21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(ОРНЗ)])&lt;&gt;11),Справочник!E224,"")</f>
        <v/>
      </c>
      <c r="AU216" s="6" t="str">
        <f>+IF(AND(Таблица2[ИНН]&lt;&gt;"",LEN(Таблица2[ИНН])&lt;&gt;12),Справочник!$E$8,"")</f>
        <v/>
      </c>
      <c r="AV21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6" s="96" t="str">
        <f>IFERROR(IF(AND(Таблица2[СНИЛС]="",_xlfn.NUMBERVALUE(Таблица2[СНИЛС])),Справочник!$E$11,""),Справочник!$E$11)</f>
        <v/>
      </c>
      <c r="AX216" s="6" t="str">
        <f>+IF(AND(Таблица2[СНИЛС]&lt;&gt;"",LEN(Таблица2[СНИЛС])&lt;&gt;11),Справочник!E233,"")</f>
        <v/>
      </c>
    </row>
    <row r="217" spans="1:50" x14ac:dyDescent="0.25">
      <c r="A217" s="92"/>
      <c r="B217" s="92"/>
      <c r="D217" s="75"/>
      <c r="E217" s="93"/>
      <c r="F217" s="75"/>
      <c r="G217" s="75"/>
      <c r="H217" s="75"/>
      <c r="I217" s="75"/>
      <c r="J217" s="78"/>
      <c r="K217" s="75"/>
      <c r="L217" s="75"/>
      <c r="M217" s="79"/>
      <c r="N217" s="91"/>
      <c r="O217" s="75"/>
      <c r="P217" s="75"/>
      <c r="Q217" s="91"/>
      <c r="S217" s="80"/>
      <c r="T21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7" s="15"/>
      <c r="Y217" s="15"/>
      <c r="Z217" s="15"/>
      <c r="AA217" s="15"/>
      <c r="AB217" s="15"/>
      <c r="AC217" s="15"/>
      <c r="AD217" s="15"/>
      <c r="AE217" s="15" t="str">
        <f>+IF(AND(Таблица2[№п/п]&lt;&gt;"",Таблица2[СНИЛС]=""),1,"")</f>
        <v/>
      </c>
      <c r="AF217" s="15" t="str">
        <f>+IF(AND(Таблица2[№п/п]&lt;&gt;"",Таблица2[ИНН]=""),1,"")</f>
        <v/>
      </c>
      <c r="AG217" s="15"/>
      <c r="AH217" s="15"/>
      <c r="AI217" s="15"/>
      <c r="AJ217" s="15"/>
      <c r="AK21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7" s="66" t="str">
        <f>+IF((Таблица2[@ в графе мэйл
1- true
0 - false]+Таблица2[. в графе мэйл
1- true
0 - false])&gt;0,Справочник!$E$17,"")</f>
        <v/>
      </c>
      <c r="AP21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7" s="6" t="str">
        <f ca="1">+IF(AND(Таблица2[Дата рождения]&lt;&gt;"",Таблица2[Дата рождения]&gt;Справочник!$I$4),Справочник!$E$14,"")</f>
        <v/>
      </c>
      <c r="AS21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(ОРНЗ)])&lt;&gt;11),Справочник!E225,"")</f>
        <v/>
      </c>
      <c r="AU217" s="6" t="str">
        <f>+IF(AND(Таблица2[ИНН]&lt;&gt;"",LEN(Таблица2[ИНН])&lt;&gt;12),Справочник!$E$8,"")</f>
        <v/>
      </c>
      <c r="AV21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7" s="96" t="str">
        <f>IFERROR(IF(AND(Таблица2[СНИЛС]="",_xlfn.NUMBERVALUE(Таблица2[СНИЛС])),Справочник!$E$11,""),Справочник!$E$11)</f>
        <v/>
      </c>
      <c r="AX217" s="6" t="str">
        <f>+IF(AND(Таблица2[СНИЛС]&lt;&gt;"",LEN(Таблица2[СНИЛС])&lt;&gt;11),Справочник!E234,"")</f>
        <v/>
      </c>
    </row>
    <row r="218" spans="1:50" x14ac:dyDescent="0.25">
      <c r="A218" s="92"/>
      <c r="B218" s="92"/>
      <c r="D218" s="75"/>
      <c r="E218" s="93"/>
      <c r="F218" s="75"/>
      <c r="G218" s="75"/>
      <c r="H218" s="75"/>
      <c r="I218" s="75"/>
      <c r="J218" s="78"/>
      <c r="K218" s="75"/>
      <c r="L218" s="75"/>
      <c r="M218" s="79"/>
      <c r="N218" s="91"/>
      <c r="O218" s="75"/>
      <c r="P218" s="75"/>
      <c r="Q218" s="91"/>
      <c r="S218" s="80"/>
      <c r="T21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8" s="15"/>
      <c r="Y218" s="15"/>
      <c r="Z218" s="15"/>
      <c r="AA218" s="15"/>
      <c r="AB218" s="15"/>
      <c r="AC218" s="15"/>
      <c r="AD218" s="15"/>
      <c r="AE218" s="15" t="str">
        <f>+IF(AND(Таблица2[№п/п]&lt;&gt;"",Таблица2[СНИЛС]=""),1,"")</f>
        <v/>
      </c>
      <c r="AF218" s="15" t="str">
        <f>+IF(AND(Таблица2[№п/п]&lt;&gt;"",Таблица2[ИНН]=""),1,"")</f>
        <v/>
      </c>
      <c r="AG218" s="15"/>
      <c r="AH218" s="15"/>
      <c r="AI218" s="15"/>
      <c r="AJ218" s="15"/>
      <c r="AK21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8" s="66" t="str">
        <f>+IF((Таблица2[@ в графе мэйл
1- true
0 - false]+Таблица2[. в графе мэйл
1- true
0 - false])&gt;0,Справочник!$E$17,"")</f>
        <v/>
      </c>
      <c r="AP21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8" s="6" t="str">
        <f ca="1">+IF(AND(Таблица2[Дата рождения]&lt;&gt;"",Таблица2[Дата рождения]&gt;Справочник!$I$4),Справочник!$E$14,"")</f>
        <v/>
      </c>
      <c r="AS21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(ОРНЗ)])&lt;&gt;11),Справочник!E226,"")</f>
        <v/>
      </c>
      <c r="AU218" s="6" t="str">
        <f>+IF(AND(Таблица2[ИНН]&lt;&gt;"",LEN(Таблица2[ИНН])&lt;&gt;12),Справочник!$E$8,"")</f>
        <v/>
      </c>
      <c r="AV21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8" s="96" t="str">
        <f>IFERROR(IF(AND(Таблица2[СНИЛС]="",_xlfn.NUMBERVALUE(Таблица2[СНИЛС])),Справочник!$E$11,""),Справочник!$E$11)</f>
        <v/>
      </c>
      <c r="AX218" s="6" t="str">
        <f>+IF(AND(Таблица2[СНИЛС]&lt;&gt;"",LEN(Таблица2[СНИЛС])&lt;&gt;11),Справочник!E235,"")</f>
        <v/>
      </c>
    </row>
    <row r="219" spans="1:50" x14ac:dyDescent="0.25">
      <c r="A219" s="92"/>
      <c r="B219" s="92"/>
      <c r="D219" s="75"/>
      <c r="E219" s="93"/>
      <c r="F219" s="75"/>
      <c r="G219" s="75"/>
      <c r="H219" s="75"/>
      <c r="I219" s="75"/>
      <c r="J219" s="78"/>
      <c r="K219" s="75"/>
      <c r="L219" s="75"/>
      <c r="M219" s="79"/>
      <c r="N219" s="91"/>
      <c r="O219" s="75"/>
      <c r="P219" s="75"/>
      <c r="Q219" s="91"/>
      <c r="S219" s="80"/>
      <c r="T21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1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1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1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19" s="15"/>
      <c r="Y219" s="15"/>
      <c r="Z219" s="15"/>
      <c r="AA219" s="15"/>
      <c r="AB219" s="15"/>
      <c r="AC219" s="15"/>
      <c r="AD219" s="15"/>
      <c r="AE219" s="15" t="str">
        <f>+IF(AND(Таблица2[№п/п]&lt;&gt;"",Таблица2[СНИЛС]=""),1,"")</f>
        <v/>
      </c>
      <c r="AF219" s="15" t="str">
        <f>+IF(AND(Таблица2[№п/п]&lt;&gt;"",Таблица2[ИНН]=""),1,"")</f>
        <v/>
      </c>
      <c r="AG219" s="15"/>
      <c r="AH219" s="15"/>
      <c r="AI219" s="15"/>
      <c r="AJ219" s="15"/>
      <c r="AK21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1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1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1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19" s="66" t="str">
        <f>+IF((Таблица2[@ в графе мэйл
1- true
0 - false]+Таблица2[. в графе мэйл
1- true
0 - false])&gt;0,Справочник!$E$17,"")</f>
        <v/>
      </c>
      <c r="AP21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1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19" s="6" t="str">
        <f ca="1">+IF(AND(Таблица2[Дата рождения]&lt;&gt;"",Таблица2[Дата рождения]&gt;Справочник!$I$4),Справочник!$E$14,"")</f>
        <v/>
      </c>
      <c r="AS21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1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(ОРНЗ)])&lt;&gt;11),Справочник!E227,"")</f>
        <v/>
      </c>
      <c r="AU219" s="6" t="str">
        <f>+IF(AND(Таблица2[ИНН]&lt;&gt;"",LEN(Таблица2[ИНН])&lt;&gt;12),Справочник!$E$8,"")</f>
        <v/>
      </c>
      <c r="AV21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19" s="96" t="str">
        <f>IFERROR(IF(AND(Таблица2[СНИЛС]="",_xlfn.NUMBERVALUE(Таблица2[СНИЛС])),Справочник!$E$11,""),Справочник!$E$11)</f>
        <v/>
      </c>
      <c r="AX219" s="6" t="str">
        <f>+IF(AND(Таблица2[СНИЛС]&lt;&gt;"",LEN(Таблица2[СНИЛС])&lt;&gt;11),Справочник!E236,"")</f>
        <v/>
      </c>
    </row>
    <row r="220" spans="1:50" x14ac:dyDescent="0.25">
      <c r="A220" s="92"/>
      <c r="B220" s="92"/>
      <c r="D220" s="75"/>
      <c r="E220" s="93"/>
      <c r="F220" s="75"/>
      <c r="G220" s="75"/>
      <c r="H220" s="75"/>
      <c r="I220" s="75"/>
      <c r="J220" s="78"/>
      <c r="K220" s="75"/>
      <c r="L220" s="75"/>
      <c r="M220" s="79"/>
      <c r="N220" s="91"/>
      <c r="O220" s="75"/>
      <c r="P220" s="75"/>
      <c r="Q220" s="91"/>
      <c r="S220" s="80"/>
      <c r="T22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0" s="15"/>
      <c r="Y220" s="15"/>
      <c r="Z220" s="15"/>
      <c r="AA220" s="15"/>
      <c r="AB220" s="15"/>
      <c r="AC220" s="15"/>
      <c r="AD220" s="15"/>
      <c r="AE220" s="15" t="str">
        <f>+IF(AND(Таблица2[№п/п]&lt;&gt;"",Таблица2[СНИЛС]=""),1,"")</f>
        <v/>
      </c>
      <c r="AF220" s="15" t="str">
        <f>+IF(AND(Таблица2[№п/п]&lt;&gt;"",Таблица2[ИНН]=""),1,"")</f>
        <v/>
      </c>
      <c r="AG220" s="15"/>
      <c r="AH220" s="15"/>
      <c r="AI220" s="15"/>
      <c r="AJ220" s="15"/>
      <c r="AK22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0" s="66" t="str">
        <f>+IF((Таблица2[@ в графе мэйл
1- true
0 - false]+Таблица2[. в графе мэйл
1- true
0 - false])&gt;0,Справочник!$E$17,"")</f>
        <v/>
      </c>
      <c r="AP22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0" s="6" t="str">
        <f ca="1">+IF(AND(Таблица2[Дата рождения]&lt;&gt;"",Таблица2[Дата рождения]&gt;Справочник!$I$4),Справочник!$E$14,"")</f>
        <v/>
      </c>
      <c r="AS22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(ОРНЗ)])&lt;&gt;11),Справочник!E228,"")</f>
        <v/>
      </c>
      <c r="AU220" s="6" t="str">
        <f>+IF(AND(Таблица2[ИНН]&lt;&gt;"",LEN(Таблица2[ИНН])&lt;&gt;12),Справочник!$E$8,"")</f>
        <v/>
      </c>
      <c r="AV22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0" s="96" t="str">
        <f>IFERROR(IF(AND(Таблица2[СНИЛС]="",_xlfn.NUMBERVALUE(Таблица2[СНИЛС])),Справочник!$E$11,""),Справочник!$E$11)</f>
        <v/>
      </c>
      <c r="AX220" s="6" t="str">
        <f>+IF(AND(Таблица2[СНИЛС]&lt;&gt;"",LEN(Таблица2[СНИЛС])&lt;&gt;11),Справочник!E237,"")</f>
        <v/>
      </c>
    </row>
    <row r="221" spans="1:50" x14ac:dyDescent="0.25">
      <c r="A221" s="92"/>
      <c r="B221" s="92"/>
      <c r="D221" s="75"/>
      <c r="E221" s="93"/>
      <c r="F221" s="75"/>
      <c r="G221" s="75"/>
      <c r="H221" s="75"/>
      <c r="I221" s="75"/>
      <c r="J221" s="78"/>
      <c r="K221" s="75"/>
      <c r="L221" s="75"/>
      <c r="M221" s="79"/>
      <c r="N221" s="91"/>
      <c r="O221" s="75"/>
      <c r="P221" s="75"/>
      <c r="Q221" s="91"/>
      <c r="S221" s="80"/>
      <c r="T22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1" s="15"/>
      <c r="Y221" s="15"/>
      <c r="Z221" s="15"/>
      <c r="AA221" s="15"/>
      <c r="AB221" s="15"/>
      <c r="AC221" s="15"/>
      <c r="AD221" s="15"/>
      <c r="AE221" s="15" t="str">
        <f>+IF(AND(Таблица2[№п/п]&lt;&gt;"",Таблица2[СНИЛС]=""),1,"")</f>
        <v/>
      </c>
      <c r="AF221" s="15" t="str">
        <f>+IF(AND(Таблица2[№п/п]&lt;&gt;"",Таблица2[ИНН]=""),1,"")</f>
        <v/>
      </c>
      <c r="AG221" s="15"/>
      <c r="AH221" s="15"/>
      <c r="AI221" s="15"/>
      <c r="AJ221" s="15"/>
      <c r="AK22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1" s="66" t="str">
        <f>+IF((Таблица2[@ в графе мэйл
1- true
0 - false]+Таблица2[. в графе мэйл
1- true
0 - false])&gt;0,Справочник!$E$17,"")</f>
        <v/>
      </c>
      <c r="AP22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1" s="6" t="str">
        <f ca="1">+IF(AND(Таблица2[Дата рождения]&lt;&gt;"",Таблица2[Дата рождения]&gt;Справочник!$I$4),Справочник!$E$14,"")</f>
        <v/>
      </c>
      <c r="AS22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(ОРНЗ)])&lt;&gt;11),Справочник!E229,"")</f>
        <v/>
      </c>
      <c r="AU221" s="6" t="str">
        <f>+IF(AND(Таблица2[ИНН]&lt;&gt;"",LEN(Таблица2[ИНН])&lt;&gt;12),Справочник!$E$8,"")</f>
        <v/>
      </c>
      <c r="AV22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1" s="96" t="str">
        <f>IFERROR(IF(AND(Таблица2[СНИЛС]="",_xlfn.NUMBERVALUE(Таблица2[СНИЛС])),Справочник!$E$11,""),Справочник!$E$11)</f>
        <v/>
      </c>
      <c r="AX221" s="6" t="str">
        <f>+IF(AND(Таблица2[СНИЛС]&lt;&gt;"",LEN(Таблица2[СНИЛС])&lt;&gt;11),Справочник!E238,"")</f>
        <v/>
      </c>
    </row>
    <row r="222" spans="1:50" x14ac:dyDescent="0.25">
      <c r="A222" s="92"/>
      <c r="B222" s="92"/>
      <c r="D222" s="75"/>
      <c r="E222" s="93"/>
      <c r="F222" s="75"/>
      <c r="G222" s="75"/>
      <c r="H222" s="75"/>
      <c r="I222" s="75"/>
      <c r="J222" s="78"/>
      <c r="K222" s="75"/>
      <c r="L222" s="75"/>
      <c r="M222" s="79"/>
      <c r="N222" s="91"/>
      <c r="O222" s="75"/>
      <c r="P222" s="75"/>
      <c r="Q222" s="91"/>
      <c r="S222" s="80"/>
      <c r="T22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2" s="15"/>
      <c r="Y222" s="15"/>
      <c r="Z222" s="15"/>
      <c r="AA222" s="15"/>
      <c r="AB222" s="15"/>
      <c r="AC222" s="15"/>
      <c r="AD222" s="15"/>
      <c r="AE222" s="15" t="str">
        <f>+IF(AND(Таблица2[№п/п]&lt;&gt;"",Таблица2[СНИЛС]=""),1,"")</f>
        <v/>
      </c>
      <c r="AF222" s="15" t="str">
        <f>+IF(AND(Таблица2[№п/п]&lt;&gt;"",Таблица2[ИНН]=""),1,"")</f>
        <v/>
      </c>
      <c r="AG222" s="15"/>
      <c r="AH222" s="15"/>
      <c r="AI222" s="15"/>
      <c r="AJ222" s="15"/>
      <c r="AK22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2" s="66" t="str">
        <f>+IF((Таблица2[@ в графе мэйл
1- true
0 - false]+Таблица2[. в графе мэйл
1- true
0 - false])&gt;0,Справочник!$E$17,"")</f>
        <v/>
      </c>
      <c r="AP22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2" s="6" t="str">
        <f ca="1">+IF(AND(Таблица2[Дата рождения]&lt;&gt;"",Таблица2[Дата рождения]&gt;Справочник!$I$4),Справочник!$E$14,"")</f>
        <v/>
      </c>
      <c r="AS22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(ОРНЗ)])&lt;&gt;11),Справочник!E230,"")</f>
        <v/>
      </c>
      <c r="AU222" s="6" t="str">
        <f>+IF(AND(Таблица2[ИНН]&lt;&gt;"",LEN(Таблица2[ИНН])&lt;&gt;12),Справочник!$E$8,"")</f>
        <v/>
      </c>
      <c r="AV22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2" s="96" t="str">
        <f>IFERROR(IF(AND(Таблица2[СНИЛС]="",_xlfn.NUMBERVALUE(Таблица2[СНИЛС])),Справочник!$E$11,""),Справочник!$E$11)</f>
        <v/>
      </c>
      <c r="AX222" s="6" t="str">
        <f>+IF(AND(Таблица2[СНИЛС]&lt;&gt;"",LEN(Таблица2[СНИЛС])&lt;&gt;11),Справочник!E239,"")</f>
        <v/>
      </c>
    </row>
    <row r="223" spans="1:50" x14ac:dyDescent="0.25">
      <c r="A223" s="92"/>
      <c r="B223" s="92"/>
      <c r="D223" s="75"/>
      <c r="E223" s="93"/>
      <c r="F223" s="75"/>
      <c r="G223" s="75"/>
      <c r="H223" s="75"/>
      <c r="I223" s="75"/>
      <c r="J223" s="78"/>
      <c r="K223" s="75"/>
      <c r="L223" s="75"/>
      <c r="M223" s="79"/>
      <c r="N223" s="91"/>
      <c r="O223" s="75"/>
      <c r="P223" s="75"/>
      <c r="Q223" s="91"/>
      <c r="S223" s="80"/>
      <c r="T22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3" s="15"/>
      <c r="Y223" s="15"/>
      <c r="Z223" s="15"/>
      <c r="AA223" s="15"/>
      <c r="AB223" s="15"/>
      <c r="AC223" s="15"/>
      <c r="AD223" s="15"/>
      <c r="AE223" s="15" t="str">
        <f>+IF(AND(Таблица2[№п/п]&lt;&gt;"",Таблица2[СНИЛС]=""),1,"")</f>
        <v/>
      </c>
      <c r="AF223" s="15" t="str">
        <f>+IF(AND(Таблица2[№п/п]&lt;&gt;"",Таблица2[ИНН]=""),1,"")</f>
        <v/>
      </c>
      <c r="AG223" s="15"/>
      <c r="AH223" s="15"/>
      <c r="AI223" s="15"/>
      <c r="AJ223" s="15"/>
      <c r="AK22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3" s="66" t="str">
        <f>+IF((Таблица2[@ в графе мэйл
1- true
0 - false]+Таблица2[. в графе мэйл
1- true
0 - false])&gt;0,Справочник!$E$17,"")</f>
        <v/>
      </c>
      <c r="AP22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3" s="6" t="str">
        <f ca="1">+IF(AND(Таблица2[Дата рождения]&lt;&gt;"",Таблица2[Дата рождения]&gt;Справочник!$I$4),Справочник!$E$14,"")</f>
        <v/>
      </c>
      <c r="AS22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(ОРНЗ)])&lt;&gt;11),Справочник!E231,"")</f>
        <v/>
      </c>
      <c r="AU223" s="6" t="str">
        <f>+IF(AND(Таблица2[ИНН]&lt;&gt;"",LEN(Таблица2[ИНН])&lt;&gt;12),Справочник!$E$8,"")</f>
        <v/>
      </c>
      <c r="AV22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3" s="96" t="str">
        <f>IFERROR(IF(AND(Таблица2[СНИЛС]="",_xlfn.NUMBERVALUE(Таблица2[СНИЛС])),Справочник!$E$11,""),Справочник!$E$11)</f>
        <v/>
      </c>
      <c r="AX223" s="6" t="str">
        <f>+IF(AND(Таблица2[СНИЛС]&lt;&gt;"",LEN(Таблица2[СНИЛС])&lt;&gt;11),Справочник!E240,"")</f>
        <v/>
      </c>
    </row>
    <row r="224" spans="1:50" x14ac:dyDescent="0.25">
      <c r="A224" s="92"/>
      <c r="B224" s="92"/>
      <c r="D224" s="75"/>
      <c r="E224" s="93"/>
      <c r="F224" s="75"/>
      <c r="G224" s="75"/>
      <c r="H224" s="75"/>
      <c r="I224" s="75"/>
      <c r="J224" s="78"/>
      <c r="K224" s="75"/>
      <c r="L224" s="75"/>
      <c r="M224" s="79"/>
      <c r="N224" s="91"/>
      <c r="O224" s="75"/>
      <c r="P224" s="75"/>
      <c r="Q224" s="91"/>
      <c r="S224" s="80"/>
      <c r="T22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4" s="15"/>
      <c r="Y224" s="15"/>
      <c r="Z224" s="15"/>
      <c r="AA224" s="15"/>
      <c r="AB224" s="15"/>
      <c r="AC224" s="15"/>
      <c r="AD224" s="15"/>
      <c r="AE224" s="15" t="str">
        <f>+IF(AND(Таблица2[№п/п]&lt;&gt;"",Таблица2[СНИЛС]=""),1,"")</f>
        <v/>
      </c>
      <c r="AF224" s="15" t="str">
        <f>+IF(AND(Таблица2[№п/п]&lt;&gt;"",Таблица2[ИНН]=""),1,"")</f>
        <v/>
      </c>
      <c r="AG224" s="15"/>
      <c r="AH224" s="15"/>
      <c r="AI224" s="15"/>
      <c r="AJ224" s="15"/>
      <c r="AK22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4" s="66" t="str">
        <f>+IF((Таблица2[@ в графе мэйл
1- true
0 - false]+Таблица2[. в графе мэйл
1- true
0 - false])&gt;0,Справочник!$E$17,"")</f>
        <v/>
      </c>
      <c r="AP22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4" s="6" t="str">
        <f ca="1">+IF(AND(Таблица2[Дата рождения]&lt;&gt;"",Таблица2[Дата рождения]&gt;Справочник!$I$4),Справочник!$E$14,"")</f>
        <v/>
      </c>
      <c r="AS22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(ОРНЗ)])&lt;&gt;11),Справочник!E232,"")</f>
        <v/>
      </c>
      <c r="AU224" s="6" t="str">
        <f>+IF(AND(Таблица2[ИНН]&lt;&gt;"",LEN(Таблица2[ИНН])&lt;&gt;12),Справочник!$E$8,"")</f>
        <v/>
      </c>
      <c r="AV22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4" s="96" t="str">
        <f>IFERROR(IF(AND(Таблица2[СНИЛС]="",_xlfn.NUMBERVALUE(Таблица2[СНИЛС])),Справочник!$E$11,""),Справочник!$E$11)</f>
        <v/>
      </c>
      <c r="AX224" s="6" t="str">
        <f>+IF(AND(Таблица2[СНИЛС]&lt;&gt;"",LEN(Таблица2[СНИЛС])&lt;&gt;11),Справочник!E241,"")</f>
        <v/>
      </c>
    </row>
    <row r="225" spans="1:50" x14ac:dyDescent="0.25">
      <c r="A225" s="92"/>
      <c r="B225" s="92"/>
      <c r="D225" s="75"/>
      <c r="E225" s="93"/>
      <c r="F225" s="75"/>
      <c r="G225" s="75"/>
      <c r="H225" s="75"/>
      <c r="I225" s="75"/>
      <c r="J225" s="78"/>
      <c r="K225" s="75"/>
      <c r="L225" s="75"/>
      <c r="M225" s="79"/>
      <c r="N225" s="91"/>
      <c r="O225" s="75"/>
      <c r="P225" s="75"/>
      <c r="Q225" s="91"/>
      <c r="S225" s="80"/>
      <c r="T22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5" s="15"/>
      <c r="Y225" s="15"/>
      <c r="Z225" s="15"/>
      <c r="AA225" s="15"/>
      <c r="AB225" s="15"/>
      <c r="AC225" s="15"/>
      <c r="AD225" s="15"/>
      <c r="AE225" s="15" t="str">
        <f>+IF(AND(Таблица2[№п/п]&lt;&gt;"",Таблица2[СНИЛС]=""),1,"")</f>
        <v/>
      </c>
      <c r="AF225" s="15" t="str">
        <f>+IF(AND(Таблица2[№п/п]&lt;&gt;"",Таблица2[ИНН]=""),1,"")</f>
        <v/>
      </c>
      <c r="AG225" s="15"/>
      <c r="AH225" s="15"/>
      <c r="AI225" s="15"/>
      <c r="AJ225" s="15"/>
      <c r="AK22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5" s="66" t="str">
        <f>+IF((Таблица2[@ в графе мэйл
1- true
0 - false]+Таблица2[. в графе мэйл
1- true
0 - false])&gt;0,Справочник!$E$17,"")</f>
        <v/>
      </c>
      <c r="AP22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5" s="6" t="str">
        <f ca="1">+IF(AND(Таблица2[Дата рождения]&lt;&gt;"",Таблица2[Дата рождения]&gt;Справочник!$I$4),Справочник!$E$14,"")</f>
        <v/>
      </c>
      <c r="AS22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(ОРНЗ)])&lt;&gt;11),Справочник!E233,"")</f>
        <v/>
      </c>
      <c r="AU225" s="6" t="str">
        <f>+IF(AND(Таблица2[ИНН]&lt;&gt;"",LEN(Таблица2[ИНН])&lt;&gt;12),Справочник!$E$8,"")</f>
        <v/>
      </c>
      <c r="AV22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5" s="96" t="str">
        <f>IFERROR(IF(AND(Таблица2[СНИЛС]="",_xlfn.NUMBERVALUE(Таблица2[СНИЛС])),Справочник!$E$11,""),Справочник!$E$11)</f>
        <v/>
      </c>
      <c r="AX225" s="6" t="str">
        <f>+IF(AND(Таблица2[СНИЛС]&lt;&gt;"",LEN(Таблица2[СНИЛС])&lt;&gt;11),Справочник!E242,"")</f>
        <v/>
      </c>
    </row>
    <row r="226" spans="1:50" x14ac:dyDescent="0.25">
      <c r="A226" s="92"/>
      <c r="B226" s="92"/>
      <c r="D226" s="75"/>
      <c r="E226" s="93"/>
      <c r="F226" s="75"/>
      <c r="G226" s="75"/>
      <c r="H226" s="75"/>
      <c r="I226" s="75"/>
      <c r="J226" s="78"/>
      <c r="K226" s="75"/>
      <c r="L226" s="75"/>
      <c r="M226" s="79"/>
      <c r="N226" s="91"/>
      <c r="O226" s="75"/>
      <c r="P226" s="75"/>
      <c r="Q226" s="91"/>
      <c r="S226" s="80"/>
      <c r="T22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6" s="15"/>
      <c r="Y226" s="15"/>
      <c r="Z226" s="15"/>
      <c r="AA226" s="15"/>
      <c r="AB226" s="15"/>
      <c r="AC226" s="15"/>
      <c r="AD226" s="15"/>
      <c r="AE226" s="15" t="str">
        <f>+IF(AND(Таблица2[№п/п]&lt;&gt;"",Таблица2[СНИЛС]=""),1,"")</f>
        <v/>
      </c>
      <c r="AF226" s="15" t="str">
        <f>+IF(AND(Таблица2[№п/п]&lt;&gt;"",Таблица2[ИНН]=""),1,"")</f>
        <v/>
      </c>
      <c r="AG226" s="15"/>
      <c r="AH226" s="15"/>
      <c r="AI226" s="15"/>
      <c r="AJ226" s="15"/>
      <c r="AK22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6" s="66" t="str">
        <f>+IF((Таблица2[@ в графе мэйл
1- true
0 - false]+Таблица2[. в графе мэйл
1- true
0 - false])&gt;0,Справочник!$E$17,"")</f>
        <v/>
      </c>
      <c r="AP22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6" s="6" t="str">
        <f ca="1">+IF(AND(Таблица2[Дата рождения]&lt;&gt;"",Таблица2[Дата рождения]&gt;Справочник!$I$4),Справочник!$E$14,"")</f>
        <v/>
      </c>
      <c r="AS22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(ОРНЗ)])&lt;&gt;11),Справочник!E234,"")</f>
        <v/>
      </c>
      <c r="AU226" s="6" t="str">
        <f>+IF(AND(Таблица2[ИНН]&lt;&gt;"",LEN(Таблица2[ИНН])&lt;&gt;12),Справочник!$E$8,"")</f>
        <v/>
      </c>
      <c r="AV22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6" s="96" t="str">
        <f>IFERROR(IF(AND(Таблица2[СНИЛС]="",_xlfn.NUMBERVALUE(Таблица2[СНИЛС])),Справочник!$E$11,""),Справочник!$E$11)</f>
        <v/>
      </c>
      <c r="AX226" s="6" t="str">
        <f>+IF(AND(Таблица2[СНИЛС]&lt;&gt;"",LEN(Таблица2[СНИЛС])&lt;&gt;11),Справочник!E243,"")</f>
        <v/>
      </c>
    </row>
    <row r="227" spans="1:50" x14ac:dyDescent="0.25">
      <c r="A227" s="92"/>
      <c r="B227" s="92"/>
      <c r="D227" s="75"/>
      <c r="E227" s="93"/>
      <c r="F227" s="75"/>
      <c r="G227" s="75"/>
      <c r="H227" s="75"/>
      <c r="I227" s="75"/>
      <c r="J227" s="78"/>
      <c r="K227" s="75"/>
      <c r="L227" s="75"/>
      <c r="M227" s="79"/>
      <c r="N227" s="91"/>
      <c r="O227" s="75"/>
      <c r="P227" s="75"/>
      <c r="Q227" s="91"/>
      <c r="S227" s="80"/>
      <c r="T22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7" s="15"/>
      <c r="Y227" s="15"/>
      <c r="Z227" s="15"/>
      <c r="AA227" s="15"/>
      <c r="AB227" s="15"/>
      <c r="AC227" s="15"/>
      <c r="AD227" s="15"/>
      <c r="AE227" s="15" t="str">
        <f>+IF(AND(Таблица2[№п/п]&lt;&gt;"",Таблица2[СНИЛС]=""),1,"")</f>
        <v/>
      </c>
      <c r="AF227" s="15" t="str">
        <f>+IF(AND(Таблица2[№п/п]&lt;&gt;"",Таблица2[ИНН]=""),1,"")</f>
        <v/>
      </c>
      <c r="AG227" s="15"/>
      <c r="AH227" s="15"/>
      <c r="AI227" s="15"/>
      <c r="AJ227" s="15"/>
      <c r="AK22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7" s="66" t="str">
        <f>+IF((Таблица2[@ в графе мэйл
1- true
0 - false]+Таблица2[. в графе мэйл
1- true
0 - false])&gt;0,Справочник!$E$17,"")</f>
        <v/>
      </c>
      <c r="AP22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7" s="6" t="str">
        <f ca="1">+IF(AND(Таблица2[Дата рождения]&lt;&gt;"",Таблица2[Дата рождения]&gt;Справочник!$I$4),Справочник!$E$14,"")</f>
        <v/>
      </c>
      <c r="AS22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(ОРНЗ)])&lt;&gt;11),Справочник!E235,"")</f>
        <v/>
      </c>
      <c r="AU227" s="6" t="str">
        <f>+IF(AND(Таблица2[ИНН]&lt;&gt;"",LEN(Таблица2[ИНН])&lt;&gt;12),Справочник!$E$8,"")</f>
        <v/>
      </c>
      <c r="AV22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7" s="96" t="str">
        <f>IFERROR(IF(AND(Таблица2[СНИЛС]="",_xlfn.NUMBERVALUE(Таблица2[СНИЛС])),Справочник!$E$11,""),Справочник!$E$11)</f>
        <v/>
      </c>
      <c r="AX227" s="6" t="str">
        <f>+IF(AND(Таблица2[СНИЛС]&lt;&gt;"",LEN(Таблица2[СНИЛС])&lt;&gt;11),Справочник!E244,"")</f>
        <v/>
      </c>
    </row>
    <row r="228" spans="1:50" x14ac:dyDescent="0.25">
      <c r="A228" s="92"/>
      <c r="B228" s="92"/>
      <c r="D228" s="75"/>
      <c r="E228" s="93"/>
      <c r="F228" s="75"/>
      <c r="G228" s="75"/>
      <c r="H228" s="75"/>
      <c r="I228" s="75"/>
      <c r="J228" s="78"/>
      <c r="K228" s="75"/>
      <c r="L228" s="75"/>
      <c r="M228" s="79"/>
      <c r="N228" s="91"/>
      <c r="O228" s="75"/>
      <c r="P228" s="75"/>
      <c r="Q228" s="91"/>
      <c r="S228" s="80"/>
      <c r="T22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8" s="15"/>
      <c r="Y228" s="15"/>
      <c r="Z228" s="15"/>
      <c r="AA228" s="15"/>
      <c r="AB228" s="15"/>
      <c r="AC228" s="15"/>
      <c r="AD228" s="15"/>
      <c r="AE228" s="15" t="str">
        <f>+IF(AND(Таблица2[№п/п]&lt;&gt;"",Таблица2[СНИЛС]=""),1,"")</f>
        <v/>
      </c>
      <c r="AF228" s="15" t="str">
        <f>+IF(AND(Таблица2[№п/п]&lt;&gt;"",Таблица2[ИНН]=""),1,"")</f>
        <v/>
      </c>
      <c r="AG228" s="15"/>
      <c r="AH228" s="15"/>
      <c r="AI228" s="15"/>
      <c r="AJ228" s="15"/>
      <c r="AK22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8" s="66" t="str">
        <f>+IF((Таблица2[@ в графе мэйл
1- true
0 - false]+Таблица2[. в графе мэйл
1- true
0 - false])&gt;0,Справочник!$E$17,"")</f>
        <v/>
      </c>
      <c r="AP22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8" s="6" t="str">
        <f ca="1">+IF(AND(Таблица2[Дата рождения]&lt;&gt;"",Таблица2[Дата рождения]&gt;Справочник!$I$4),Справочник!$E$14,"")</f>
        <v/>
      </c>
      <c r="AS22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(ОРНЗ)])&lt;&gt;11),Справочник!E236,"")</f>
        <v/>
      </c>
      <c r="AU228" s="6" t="str">
        <f>+IF(AND(Таблица2[ИНН]&lt;&gt;"",LEN(Таблица2[ИНН])&lt;&gt;12),Справочник!$E$8,"")</f>
        <v/>
      </c>
      <c r="AV22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8" s="96" t="str">
        <f>IFERROR(IF(AND(Таблица2[СНИЛС]="",_xlfn.NUMBERVALUE(Таблица2[СНИЛС])),Справочник!$E$11,""),Справочник!$E$11)</f>
        <v/>
      </c>
      <c r="AX228" s="6" t="str">
        <f>+IF(AND(Таблица2[СНИЛС]&lt;&gt;"",LEN(Таблица2[СНИЛС])&lt;&gt;11),Справочник!E245,"")</f>
        <v/>
      </c>
    </row>
    <row r="229" spans="1:50" x14ac:dyDescent="0.25">
      <c r="A229" s="92"/>
      <c r="B229" s="92"/>
      <c r="D229" s="75"/>
      <c r="E229" s="93"/>
      <c r="F229" s="75"/>
      <c r="G229" s="75"/>
      <c r="H229" s="75"/>
      <c r="I229" s="75"/>
      <c r="J229" s="78"/>
      <c r="K229" s="75"/>
      <c r="L229" s="75"/>
      <c r="M229" s="79"/>
      <c r="N229" s="91"/>
      <c r="O229" s="75"/>
      <c r="P229" s="75"/>
      <c r="Q229" s="91"/>
      <c r="S229" s="80"/>
      <c r="T22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2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2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2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29" s="15"/>
      <c r="Y229" s="15"/>
      <c r="Z229" s="15"/>
      <c r="AA229" s="15"/>
      <c r="AB229" s="15"/>
      <c r="AC229" s="15"/>
      <c r="AD229" s="15"/>
      <c r="AE229" s="15" t="str">
        <f>+IF(AND(Таблица2[№п/п]&lt;&gt;"",Таблица2[СНИЛС]=""),1,"")</f>
        <v/>
      </c>
      <c r="AF229" s="15" t="str">
        <f>+IF(AND(Таблица2[№п/п]&lt;&gt;"",Таблица2[ИНН]=""),1,"")</f>
        <v/>
      </c>
      <c r="AG229" s="15"/>
      <c r="AH229" s="15"/>
      <c r="AI229" s="15"/>
      <c r="AJ229" s="15"/>
      <c r="AK22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2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2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2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29" s="66" t="str">
        <f>+IF((Таблица2[@ в графе мэйл
1- true
0 - false]+Таблица2[. в графе мэйл
1- true
0 - false])&gt;0,Справочник!$E$17,"")</f>
        <v/>
      </c>
      <c r="AP22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2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29" s="6" t="str">
        <f ca="1">+IF(AND(Таблица2[Дата рождения]&lt;&gt;"",Таблица2[Дата рождения]&gt;Справочник!$I$4),Справочник!$E$14,"")</f>
        <v/>
      </c>
      <c r="AS22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2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(ОРНЗ)])&lt;&gt;11),Справочник!E237,"")</f>
        <v/>
      </c>
      <c r="AU229" s="6" t="str">
        <f>+IF(AND(Таблица2[ИНН]&lt;&gt;"",LEN(Таблица2[ИНН])&lt;&gt;12),Справочник!$E$8,"")</f>
        <v/>
      </c>
      <c r="AV22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29" s="96" t="str">
        <f>IFERROR(IF(AND(Таблица2[СНИЛС]="",_xlfn.NUMBERVALUE(Таблица2[СНИЛС])),Справочник!$E$11,""),Справочник!$E$11)</f>
        <v/>
      </c>
      <c r="AX229" s="6" t="str">
        <f>+IF(AND(Таблица2[СНИЛС]&lt;&gt;"",LEN(Таблица2[СНИЛС])&lt;&gt;11),Справочник!E246,"")</f>
        <v/>
      </c>
    </row>
    <row r="230" spans="1:50" x14ac:dyDescent="0.25">
      <c r="A230" s="92"/>
      <c r="B230" s="92"/>
      <c r="D230" s="75"/>
      <c r="E230" s="93"/>
      <c r="F230" s="75"/>
      <c r="G230" s="75"/>
      <c r="H230" s="75"/>
      <c r="I230" s="75"/>
      <c r="J230" s="78"/>
      <c r="K230" s="75"/>
      <c r="L230" s="75"/>
      <c r="M230" s="79"/>
      <c r="N230" s="91"/>
      <c r="O230" s="75"/>
      <c r="P230" s="75"/>
      <c r="Q230" s="91"/>
      <c r="S230" s="80"/>
      <c r="T23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0" s="15"/>
      <c r="Y230" s="15"/>
      <c r="Z230" s="15"/>
      <c r="AA230" s="15"/>
      <c r="AB230" s="15"/>
      <c r="AC230" s="15"/>
      <c r="AD230" s="15"/>
      <c r="AE230" s="15" t="str">
        <f>+IF(AND(Таблица2[№п/п]&lt;&gt;"",Таблица2[СНИЛС]=""),1,"")</f>
        <v/>
      </c>
      <c r="AF230" s="15" t="str">
        <f>+IF(AND(Таблица2[№п/п]&lt;&gt;"",Таблица2[ИНН]=""),1,"")</f>
        <v/>
      </c>
      <c r="AG230" s="15"/>
      <c r="AH230" s="15"/>
      <c r="AI230" s="15"/>
      <c r="AJ230" s="15"/>
      <c r="AK23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0" s="66" t="str">
        <f>+IF((Таблица2[@ в графе мэйл
1- true
0 - false]+Таблица2[. в графе мэйл
1- true
0 - false])&gt;0,Справочник!$E$17,"")</f>
        <v/>
      </c>
      <c r="AP23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0" s="6" t="str">
        <f ca="1">+IF(AND(Таблица2[Дата рождения]&lt;&gt;"",Таблица2[Дата рождения]&gt;Справочник!$I$4),Справочник!$E$14,"")</f>
        <v/>
      </c>
      <c r="AS23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(ОРНЗ)])&lt;&gt;11),Справочник!E238,"")</f>
        <v/>
      </c>
      <c r="AU230" s="6" t="str">
        <f>+IF(AND(Таблица2[ИНН]&lt;&gt;"",LEN(Таблица2[ИНН])&lt;&gt;12),Справочник!$E$8,"")</f>
        <v/>
      </c>
      <c r="AV23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0" s="96" t="str">
        <f>IFERROR(IF(AND(Таблица2[СНИЛС]="",_xlfn.NUMBERVALUE(Таблица2[СНИЛС])),Справочник!$E$11,""),Справочник!$E$11)</f>
        <v/>
      </c>
      <c r="AX230" s="6" t="str">
        <f>+IF(AND(Таблица2[СНИЛС]&lt;&gt;"",LEN(Таблица2[СНИЛС])&lt;&gt;11),Справочник!E247,"")</f>
        <v/>
      </c>
    </row>
    <row r="231" spans="1:50" x14ac:dyDescent="0.25">
      <c r="A231" s="92"/>
      <c r="B231" s="92"/>
      <c r="D231" s="75"/>
      <c r="E231" s="93"/>
      <c r="F231" s="75"/>
      <c r="G231" s="75"/>
      <c r="H231" s="75"/>
      <c r="I231" s="75"/>
      <c r="J231" s="78"/>
      <c r="K231" s="75"/>
      <c r="L231" s="75"/>
      <c r="M231" s="79"/>
      <c r="N231" s="91"/>
      <c r="O231" s="75"/>
      <c r="P231" s="75"/>
      <c r="Q231" s="91"/>
      <c r="S231" s="80"/>
      <c r="T23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1" s="15"/>
      <c r="Y231" s="15"/>
      <c r="Z231" s="15"/>
      <c r="AA231" s="15"/>
      <c r="AB231" s="15"/>
      <c r="AC231" s="15"/>
      <c r="AD231" s="15"/>
      <c r="AE231" s="15" t="str">
        <f>+IF(AND(Таблица2[№п/п]&lt;&gt;"",Таблица2[СНИЛС]=""),1,"")</f>
        <v/>
      </c>
      <c r="AF231" s="15" t="str">
        <f>+IF(AND(Таблица2[№п/п]&lt;&gt;"",Таблица2[ИНН]=""),1,"")</f>
        <v/>
      </c>
      <c r="AG231" s="15"/>
      <c r="AH231" s="15"/>
      <c r="AI231" s="15"/>
      <c r="AJ231" s="15"/>
      <c r="AK23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1" s="66" t="str">
        <f>+IF((Таблица2[@ в графе мэйл
1- true
0 - false]+Таблица2[. в графе мэйл
1- true
0 - false])&gt;0,Справочник!$E$17,"")</f>
        <v/>
      </c>
      <c r="AP23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1" s="6" t="str">
        <f ca="1">+IF(AND(Таблица2[Дата рождения]&lt;&gt;"",Таблица2[Дата рождения]&gt;Справочник!$I$4),Справочник!$E$14,"")</f>
        <v/>
      </c>
      <c r="AS23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(ОРНЗ)])&lt;&gt;11),Справочник!E239,"")</f>
        <v/>
      </c>
      <c r="AU231" s="6" t="str">
        <f>+IF(AND(Таблица2[ИНН]&lt;&gt;"",LEN(Таблица2[ИНН])&lt;&gt;12),Справочник!$E$8,"")</f>
        <v/>
      </c>
      <c r="AV23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1" s="96" t="str">
        <f>IFERROR(IF(AND(Таблица2[СНИЛС]="",_xlfn.NUMBERVALUE(Таблица2[СНИЛС])),Справочник!$E$11,""),Справочник!$E$11)</f>
        <v/>
      </c>
      <c r="AX231" s="6" t="str">
        <f>+IF(AND(Таблица2[СНИЛС]&lt;&gt;"",LEN(Таблица2[СНИЛС])&lt;&gt;11),Справочник!E248,"")</f>
        <v/>
      </c>
    </row>
    <row r="232" spans="1:50" x14ac:dyDescent="0.25">
      <c r="A232" s="92"/>
      <c r="B232" s="92"/>
      <c r="D232" s="75"/>
      <c r="E232" s="93"/>
      <c r="F232" s="75"/>
      <c r="G232" s="75"/>
      <c r="H232" s="75"/>
      <c r="I232" s="75"/>
      <c r="J232" s="78"/>
      <c r="K232" s="75"/>
      <c r="L232" s="75"/>
      <c r="M232" s="79"/>
      <c r="N232" s="91"/>
      <c r="O232" s="75"/>
      <c r="P232" s="75"/>
      <c r="Q232" s="91"/>
      <c r="S232" s="80"/>
      <c r="T23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2" s="15"/>
      <c r="Y232" s="15"/>
      <c r="Z232" s="15"/>
      <c r="AA232" s="15"/>
      <c r="AB232" s="15"/>
      <c r="AC232" s="15"/>
      <c r="AD232" s="15"/>
      <c r="AE232" s="15" t="str">
        <f>+IF(AND(Таблица2[№п/п]&lt;&gt;"",Таблица2[СНИЛС]=""),1,"")</f>
        <v/>
      </c>
      <c r="AF232" s="15" t="str">
        <f>+IF(AND(Таблица2[№п/п]&lt;&gt;"",Таблица2[ИНН]=""),1,"")</f>
        <v/>
      </c>
      <c r="AG232" s="15"/>
      <c r="AH232" s="15"/>
      <c r="AI232" s="15"/>
      <c r="AJ232" s="15"/>
      <c r="AK23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2" s="66" t="str">
        <f>+IF((Таблица2[@ в графе мэйл
1- true
0 - false]+Таблица2[. в графе мэйл
1- true
0 - false])&gt;0,Справочник!$E$17,"")</f>
        <v/>
      </c>
      <c r="AP23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2" s="6" t="str">
        <f ca="1">+IF(AND(Таблица2[Дата рождения]&lt;&gt;"",Таблица2[Дата рождения]&gt;Справочник!$I$4),Справочник!$E$14,"")</f>
        <v/>
      </c>
      <c r="AS23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(ОРНЗ)])&lt;&gt;11),Справочник!E240,"")</f>
        <v/>
      </c>
      <c r="AU232" s="6" t="str">
        <f>+IF(AND(Таблица2[ИНН]&lt;&gt;"",LEN(Таблица2[ИНН])&lt;&gt;12),Справочник!$E$8,"")</f>
        <v/>
      </c>
      <c r="AV23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2" s="96" t="str">
        <f>IFERROR(IF(AND(Таблица2[СНИЛС]="",_xlfn.NUMBERVALUE(Таблица2[СНИЛС])),Справочник!$E$11,""),Справочник!$E$11)</f>
        <v/>
      </c>
      <c r="AX232" s="6" t="str">
        <f>+IF(AND(Таблица2[СНИЛС]&lt;&gt;"",LEN(Таблица2[СНИЛС])&lt;&gt;11),Справочник!E249,"")</f>
        <v/>
      </c>
    </row>
    <row r="233" spans="1:50" x14ac:dyDescent="0.25">
      <c r="A233" s="92"/>
      <c r="B233" s="92"/>
      <c r="D233" s="75"/>
      <c r="E233" s="93"/>
      <c r="F233" s="75"/>
      <c r="G233" s="75"/>
      <c r="H233" s="75"/>
      <c r="I233" s="75"/>
      <c r="J233" s="78"/>
      <c r="K233" s="75"/>
      <c r="L233" s="75"/>
      <c r="M233" s="79"/>
      <c r="N233" s="91"/>
      <c r="O233" s="75"/>
      <c r="P233" s="75"/>
      <c r="Q233" s="91"/>
      <c r="S233" s="80"/>
      <c r="T23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3" s="15"/>
      <c r="Y233" s="15"/>
      <c r="Z233" s="15"/>
      <c r="AA233" s="15"/>
      <c r="AB233" s="15"/>
      <c r="AC233" s="15"/>
      <c r="AD233" s="15"/>
      <c r="AE233" s="15" t="str">
        <f>+IF(AND(Таблица2[№п/п]&lt;&gt;"",Таблица2[СНИЛС]=""),1,"")</f>
        <v/>
      </c>
      <c r="AF233" s="15" t="str">
        <f>+IF(AND(Таблица2[№п/п]&lt;&gt;"",Таблица2[ИНН]=""),1,"")</f>
        <v/>
      </c>
      <c r="AG233" s="15"/>
      <c r="AH233" s="15"/>
      <c r="AI233" s="15"/>
      <c r="AJ233" s="15"/>
      <c r="AK23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3" s="66" t="str">
        <f>+IF((Таблица2[@ в графе мэйл
1- true
0 - false]+Таблица2[. в графе мэйл
1- true
0 - false])&gt;0,Справочник!$E$17,"")</f>
        <v/>
      </c>
      <c r="AP23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3" s="6" t="str">
        <f ca="1">+IF(AND(Таблица2[Дата рождения]&lt;&gt;"",Таблица2[Дата рождения]&gt;Справочник!$I$4),Справочник!$E$14,"")</f>
        <v/>
      </c>
      <c r="AS23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(ОРНЗ)])&lt;&gt;11),Справочник!E241,"")</f>
        <v/>
      </c>
      <c r="AU233" s="6" t="str">
        <f>+IF(AND(Таблица2[ИНН]&lt;&gt;"",LEN(Таблица2[ИНН])&lt;&gt;12),Справочник!$E$8,"")</f>
        <v/>
      </c>
      <c r="AV23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3" s="96" t="str">
        <f>IFERROR(IF(AND(Таблица2[СНИЛС]="",_xlfn.NUMBERVALUE(Таблица2[СНИЛС])),Справочник!$E$11,""),Справочник!$E$11)</f>
        <v/>
      </c>
      <c r="AX233" s="6" t="str">
        <f>+IF(AND(Таблица2[СНИЛС]&lt;&gt;"",LEN(Таблица2[СНИЛС])&lt;&gt;11),Справочник!E250,"")</f>
        <v/>
      </c>
    </row>
    <row r="234" spans="1:50" x14ac:dyDescent="0.25">
      <c r="A234" s="92"/>
      <c r="B234" s="92"/>
      <c r="D234" s="75"/>
      <c r="E234" s="93"/>
      <c r="F234" s="75"/>
      <c r="G234" s="75"/>
      <c r="H234" s="75"/>
      <c r="I234" s="75"/>
      <c r="J234" s="78"/>
      <c r="K234" s="75"/>
      <c r="L234" s="75"/>
      <c r="M234" s="79"/>
      <c r="N234" s="91"/>
      <c r="O234" s="75"/>
      <c r="P234" s="75"/>
      <c r="Q234" s="91"/>
      <c r="S234" s="80"/>
      <c r="T23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4" s="15"/>
      <c r="Y234" s="15"/>
      <c r="Z234" s="15"/>
      <c r="AA234" s="15"/>
      <c r="AB234" s="15"/>
      <c r="AC234" s="15"/>
      <c r="AD234" s="15"/>
      <c r="AE234" s="15" t="str">
        <f>+IF(AND(Таблица2[№п/п]&lt;&gt;"",Таблица2[СНИЛС]=""),1,"")</f>
        <v/>
      </c>
      <c r="AF234" s="15" t="str">
        <f>+IF(AND(Таблица2[№п/п]&lt;&gt;"",Таблица2[ИНН]=""),1,"")</f>
        <v/>
      </c>
      <c r="AG234" s="15"/>
      <c r="AH234" s="15"/>
      <c r="AI234" s="15"/>
      <c r="AJ234" s="15"/>
      <c r="AK23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4" s="66" t="str">
        <f>+IF((Таблица2[@ в графе мэйл
1- true
0 - false]+Таблица2[. в графе мэйл
1- true
0 - false])&gt;0,Справочник!$E$17,"")</f>
        <v/>
      </c>
      <c r="AP23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4" s="6" t="str">
        <f ca="1">+IF(AND(Таблица2[Дата рождения]&lt;&gt;"",Таблица2[Дата рождения]&gt;Справочник!$I$4),Справочник!$E$14,"")</f>
        <v/>
      </c>
      <c r="AS23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(ОРНЗ)])&lt;&gt;11),Справочник!E242,"")</f>
        <v/>
      </c>
      <c r="AU234" s="6" t="str">
        <f>+IF(AND(Таблица2[ИНН]&lt;&gt;"",LEN(Таблица2[ИНН])&lt;&gt;12),Справочник!$E$8,"")</f>
        <v/>
      </c>
      <c r="AV23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4" s="96" t="str">
        <f>IFERROR(IF(AND(Таблица2[СНИЛС]="",_xlfn.NUMBERVALUE(Таблица2[СНИЛС])),Справочник!$E$11,""),Справочник!$E$11)</f>
        <v/>
      </c>
      <c r="AX234" s="6" t="str">
        <f>+IF(AND(Таблица2[СНИЛС]&lt;&gt;"",LEN(Таблица2[СНИЛС])&lt;&gt;11),Справочник!E251,"")</f>
        <v/>
      </c>
    </row>
    <row r="235" spans="1:50" x14ac:dyDescent="0.25">
      <c r="A235" s="92"/>
      <c r="B235" s="92"/>
      <c r="D235" s="75"/>
      <c r="E235" s="93"/>
      <c r="F235" s="75"/>
      <c r="G235" s="75"/>
      <c r="H235" s="75"/>
      <c r="I235" s="75"/>
      <c r="J235" s="78"/>
      <c r="K235" s="75"/>
      <c r="L235" s="75"/>
      <c r="M235" s="79"/>
      <c r="N235" s="91"/>
      <c r="O235" s="75"/>
      <c r="P235" s="75"/>
      <c r="Q235" s="91"/>
      <c r="S235" s="80"/>
      <c r="T23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5" s="15"/>
      <c r="Y235" s="15"/>
      <c r="Z235" s="15"/>
      <c r="AA235" s="15"/>
      <c r="AB235" s="15"/>
      <c r="AC235" s="15"/>
      <c r="AD235" s="15"/>
      <c r="AE235" s="15" t="str">
        <f>+IF(AND(Таблица2[№п/п]&lt;&gt;"",Таблица2[СНИЛС]=""),1,"")</f>
        <v/>
      </c>
      <c r="AF235" s="15" t="str">
        <f>+IF(AND(Таблица2[№п/п]&lt;&gt;"",Таблица2[ИНН]=""),1,"")</f>
        <v/>
      </c>
      <c r="AG235" s="15"/>
      <c r="AH235" s="15"/>
      <c r="AI235" s="15"/>
      <c r="AJ235" s="15"/>
      <c r="AK23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5" s="66" t="str">
        <f>+IF((Таблица2[@ в графе мэйл
1- true
0 - false]+Таблица2[. в графе мэйл
1- true
0 - false])&gt;0,Справочник!$E$17,"")</f>
        <v/>
      </c>
      <c r="AP23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5" s="6" t="str">
        <f ca="1">+IF(AND(Таблица2[Дата рождения]&lt;&gt;"",Таблица2[Дата рождения]&gt;Справочник!$I$4),Справочник!$E$14,"")</f>
        <v/>
      </c>
      <c r="AS23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(ОРНЗ)])&lt;&gt;11),Справочник!E243,"")</f>
        <v/>
      </c>
      <c r="AU235" s="6" t="str">
        <f>+IF(AND(Таблица2[ИНН]&lt;&gt;"",LEN(Таблица2[ИНН])&lt;&gt;12),Справочник!$E$8,"")</f>
        <v/>
      </c>
      <c r="AV23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5" s="96" t="str">
        <f>IFERROR(IF(AND(Таблица2[СНИЛС]="",_xlfn.NUMBERVALUE(Таблица2[СНИЛС])),Справочник!$E$11,""),Справочник!$E$11)</f>
        <v/>
      </c>
      <c r="AX235" s="6" t="str">
        <f>+IF(AND(Таблица2[СНИЛС]&lt;&gt;"",LEN(Таблица2[СНИЛС])&lt;&gt;11),Справочник!E252,"")</f>
        <v/>
      </c>
    </row>
    <row r="236" spans="1:50" x14ac:dyDescent="0.25">
      <c r="A236" s="92"/>
      <c r="B236" s="92"/>
      <c r="D236" s="75"/>
      <c r="E236" s="93"/>
      <c r="F236" s="75"/>
      <c r="G236" s="75"/>
      <c r="H236" s="75"/>
      <c r="I236" s="75"/>
      <c r="J236" s="78"/>
      <c r="K236" s="75"/>
      <c r="L236" s="75"/>
      <c r="M236" s="79"/>
      <c r="N236" s="91"/>
      <c r="O236" s="75"/>
      <c r="P236" s="75"/>
      <c r="Q236" s="91"/>
      <c r="S236" s="80"/>
      <c r="T23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6" s="15"/>
      <c r="Y236" s="15"/>
      <c r="Z236" s="15"/>
      <c r="AA236" s="15"/>
      <c r="AB236" s="15"/>
      <c r="AC236" s="15"/>
      <c r="AD236" s="15"/>
      <c r="AE236" s="15" t="str">
        <f>+IF(AND(Таблица2[№п/п]&lt;&gt;"",Таблица2[СНИЛС]=""),1,"")</f>
        <v/>
      </c>
      <c r="AF236" s="15" t="str">
        <f>+IF(AND(Таблица2[№п/п]&lt;&gt;"",Таблица2[ИНН]=""),1,"")</f>
        <v/>
      </c>
      <c r="AG236" s="15"/>
      <c r="AH236" s="15"/>
      <c r="AI236" s="15"/>
      <c r="AJ236" s="15"/>
      <c r="AK23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6" s="66" t="str">
        <f>+IF((Таблица2[@ в графе мэйл
1- true
0 - false]+Таблица2[. в графе мэйл
1- true
0 - false])&gt;0,Справочник!$E$17,"")</f>
        <v/>
      </c>
      <c r="AP23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6" s="6" t="str">
        <f ca="1">+IF(AND(Таблица2[Дата рождения]&lt;&gt;"",Таблица2[Дата рождения]&gt;Справочник!$I$4),Справочник!$E$14,"")</f>
        <v/>
      </c>
      <c r="AS23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(ОРНЗ)])&lt;&gt;11),Справочник!E244,"")</f>
        <v/>
      </c>
      <c r="AU236" s="6" t="str">
        <f>+IF(AND(Таблица2[ИНН]&lt;&gt;"",LEN(Таблица2[ИНН])&lt;&gt;12),Справочник!$E$8,"")</f>
        <v/>
      </c>
      <c r="AV23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6" s="96" t="str">
        <f>IFERROR(IF(AND(Таблица2[СНИЛС]="",_xlfn.NUMBERVALUE(Таблица2[СНИЛС])),Справочник!$E$11,""),Справочник!$E$11)</f>
        <v/>
      </c>
      <c r="AX236" s="6" t="str">
        <f>+IF(AND(Таблица2[СНИЛС]&lt;&gt;"",LEN(Таблица2[СНИЛС])&lt;&gt;11),Справочник!E253,"")</f>
        <v/>
      </c>
    </row>
    <row r="237" spans="1:50" x14ac:dyDescent="0.25">
      <c r="A237" s="92"/>
      <c r="B237" s="92"/>
      <c r="D237" s="75"/>
      <c r="E237" s="93"/>
      <c r="F237" s="75"/>
      <c r="G237" s="75"/>
      <c r="H237" s="75"/>
      <c r="I237" s="75"/>
      <c r="J237" s="78"/>
      <c r="K237" s="75"/>
      <c r="L237" s="75"/>
      <c r="M237" s="79"/>
      <c r="N237" s="91"/>
      <c r="O237" s="75"/>
      <c r="P237" s="75"/>
      <c r="Q237" s="91"/>
      <c r="S237" s="80"/>
      <c r="T23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7" s="15"/>
      <c r="Y237" s="15"/>
      <c r="Z237" s="15"/>
      <c r="AA237" s="15"/>
      <c r="AB237" s="15"/>
      <c r="AC237" s="15"/>
      <c r="AD237" s="15"/>
      <c r="AE237" s="15" t="str">
        <f>+IF(AND(Таблица2[№п/п]&lt;&gt;"",Таблица2[СНИЛС]=""),1,"")</f>
        <v/>
      </c>
      <c r="AF237" s="15" t="str">
        <f>+IF(AND(Таблица2[№п/п]&lt;&gt;"",Таблица2[ИНН]=""),1,"")</f>
        <v/>
      </c>
      <c r="AG237" s="15"/>
      <c r="AH237" s="15"/>
      <c r="AI237" s="15"/>
      <c r="AJ237" s="15"/>
      <c r="AK23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7" s="66" t="str">
        <f>+IF((Таблица2[@ в графе мэйл
1- true
0 - false]+Таблица2[. в графе мэйл
1- true
0 - false])&gt;0,Справочник!$E$17,"")</f>
        <v/>
      </c>
      <c r="AP23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7" s="6" t="str">
        <f ca="1">+IF(AND(Таблица2[Дата рождения]&lt;&gt;"",Таблица2[Дата рождения]&gt;Справочник!$I$4),Справочник!$E$14,"")</f>
        <v/>
      </c>
      <c r="AS23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(ОРНЗ)])&lt;&gt;11),Справочник!E245,"")</f>
        <v/>
      </c>
      <c r="AU237" s="6" t="str">
        <f>+IF(AND(Таблица2[ИНН]&lt;&gt;"",LEN(Таблица2[ИНН])&lt;&gt;12),Справочник!$E$8,"")</f>
        <v/>
      </c>
      <c r="AV23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7" s="96" t="str">
        <f>IFERROR(IF(AND(Таблица2[СНИЛС]="",_xlfn.NUMBERVALUE(Таблица2[СНИЛС])),Справочник!$E$11,""),Справочник!$E$11)</f>
        <v/>
      </c>
      <c r="AX237" s="6" t="str">
        <f>+IF(AND(Таблица2[СНИЛС]&lt;&gt;"",LEN(Таблица2[СНИЛС])&lt;&gt;11),Справочник!E254,"")</f>
        <v/>
      </c>
    </row>
    <row r="238" spans="1:50" x14ac:dyDescent="0.25">
      <c r="A238" s="92"/>
      <c r="B238" s="92"/>
      <c r="D238" s="75"/>
      <c r="E238" s="93"/>
      <c r="F238" s="75"/>
      <c r="G238" s="75"/>
      <c r="H238" s="75"/>
      <c r="I238" s="75"/>
      <c r="J238" s="78"/>
      <c r="K238" s="75"/>
      <c r="L238" s="75"/>
      <c r="M238" s="79"/>
      <c r="N238" s="91"/>
      <c r="O238" s="75"/>
      <c r="P238" s="75"/>
      <c r="Q238" s="91"/>
      <c r="S238" s="80"/>
      <c r="T23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8" s="15"/>
      <c r="Y238" s="15"/>
      <c r="Z238" s="15"/>
      <c r="AA238" s="15"/>
      <c r="AB238" s="15"/>
      <c r="AC238" s="15"/>
      <c r="AD238" s="15"/>
      <c r="AE238" s="15" t="str">
        <f>+IF(AND(Таблица2[№п/п]&lt;&gt;"",Таблица2[СНИЛС]=""),1,"")</f>
        <v/>
      </c>
      <c r="AF238" s="15" t="str">
        <f>+IF(AND(Таблица2[№п/п]&lt;&gt;"",Таблица2[ИНН]=""),1,"")</f>
        <v/>
      </c>
      <c r="AG238" s="15"/>
      <c r="AH238" s="15"/>
      <c r="AI238" s="15"/>
      <c r="AJ238" s="15"/>
      <c r="AK23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8" s="66" t="str">
        <f>+IF((Таблица2[@ в графе мэйл
1- true
0 - false]+Таблица2[. в графе мэйл
1- true
0 - false])&gt;0,Справочник!$E$17,"")</f>
        <v/>
      </c>
      <c r="AP23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8" s="6" t="str">
        <f ca="1">+IF(AND(Таблица2[Дата рождения]&lt;&gt;"",Таблица2[Дата рождения]&gt;Справочник!$I$4),Справочник!$E$14,"")</f>
        <v/>
      </c>
      <c r="AS23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(ОРНЗ)])&lt;&gt;11),Справочник!E246,"")</f>
        <v/>
      </c>
      <c r="AU238" s="6" t="str">
        <f>+IF(AND(Таблица2[ИНН]&lt;&gt;"",LEN(Таблица2[ИНН])&lt;&gt;12),Справочник!$E$8,"")</f>
        <v/>
      </c>
      <c r="AV23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8" s="96" t="str">
        <f>IFERROR(IF(AND(Таблица2[СНИЛС]="",_xlfn.NUMBERVALUE(Таблица2[СНИЛС])),Справочник!$E$11,""),Справочник!$E$11)</f>
        <v/>
      </c>
      <c r="AX238" s="6" t="str">
        <f>+IF(AND(Таблица2[СНИЛС]&lt;&gt;"",LEN(Таблица2[СНИЛС])&lt;&gt;11),Справочник!E255,"")</f>
        <v/>
      </c>
    </row>
    <row r="239" spans="1:50" x14ac:dyDescent="0.25">
      <c r="A239" s="92"/>
      <c r="B239" s="92"/>
      <c r="D239" s="75"/>
      <c r="E239" s="93"/>
      <c r="F239" s="75"/>
      <c r="G239" s="75"/>
      <c r="H239" s="75"/>
      <c r="I239" s="75"/>
      <c r="J239" s="78"/>
      <c r="K239" s="75"/>
      <c r="L239" s="75"/>
      <c r="M239" s="79"/>
      <c r="N239" s="91"/>
      <c r="O239" s="75"/>
      <c r="P239" s="75"/>
      <c r="Q239" s="91"/>
      <c r="S239" s="80"/>
      <c r="T23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3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3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3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39" s="15"/>
      <c r="Y239" s="15"/>
      <c r="Z239" s="15"/>
      <c r="AA239" s="15"/>
      <c r="AB239" s="15"/>
      <c r="AC239" s="15"/>
      <c r="AD239" s="15"/>
      <c r="AE239" s="15" t="str">
        <f>+IF(AND(Таблица2[№п/п]&lt;&gt;"",Таблица2[СНИЛС]=""),1,"")</f>
        <v/>
      </c>
      <c r="AF239" s="15" t="str">
        <f>+IF(AND(Таблица2[№п/п]&lt;&gt;"",Таблица2[ИНН]=""),1,"")</f>
        <v/>
      </c>
      <c r="AG239" s="15"/>
      <c r="AH239" s="15"/>
      <c r="AI239" s="15"/>
      <c r="AJ239" s="15"/>
      <c r="AK23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3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3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3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39" s="66" t="str">
        <f>+IF((Таблица2[@ в графе мэйл
1- true
0 - false]+Таблица2[. в графе мэйл
1- true
0 - false])&gt;0,Справочник!$E$17,"")</f>
        <v/>
      </c>
      <c r="AP23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3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39" s="6" t="str">
        <f ca="1">+IF(AND(Таблица2[Дата рождения]&lt;&gt;"",Таблица2[Дата рождения]&gt;Справочник!$I$4),Справочник!$E$14,"")</f>
        <v/>
      </c>
      <c r="AS23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3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(ОРНЗ)])&lt;&gt;11),Справочник!E247,"")</f>
        <v/>
      </c>
      <c r="AU239" s="6" t="str">
        <f>+IF(AND(Таблица2[ИНН]&lt;&gt;"",LEN(Таблица2[ИНН])&lt;&gt;12),Справочник!$E$8,"")</f>
        <v/>
      </c>
      <c r="AV23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39" s="96" t="str">
        <f>IFERROR(IF(AND(Таблица2[СНИЛС]="",_xlfn.NUMBERVALUE(Таблица2[СНИЛС])),Справочник!$E$11,""),Справочник!$E$11)</f>
        <v/>
      </c>
      <c r="AX239" s="6" t="str">
        <f>+IF(AND(Таблица2[СНИЛС]&lt;&gt;"",LEN(Таблица2[СНИЛС])&lt;&gt;11),Справочник!E256,"")</f>
        <v/>
      </c>
    </row>
    <row r="240" spans="1:50" x14ac:dyDescent="0.25">
      <c r="A240" s="92"/>
      <c r="B240" s="92"/>
      <c r="D240" s="75"/>
      <c r="E240" s="93"/>
      <c r="F240" s="75"/>
      <c r="G240" s="75"/>
      <c r="H240" s="75"/>
      <c r="I240" s="75"/>
      <c r="J240" s="78"/>
      <c r="K240" s="75"/>
      <c r="L240" s="75"/>
      <c r="M240" s="79"/>
      <c r="N240" s="91"/>
      <c r="O240" s="75"/>
      <c r="P240" s="75"/>
      <c r="Q240" s="91"/>
      <c r="S240" s="80"/>
      <c r="T24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0" s="15"/>
      <c r="Y240" s="15"/>
      <c r="Z240" s="15"/>
      <c r="AA240" s="15"/>
      <c r="AB240" s="15"/>
      <c r="AC240" s="15"/>
      <c r="AD240" s="15"/>
      <c r="AE240" s="15" t="str">
        <f>+IF(AND(Таблица2[№п/п]&lt;&gt;"",Таблица2[СНИЛС]=""),1,"")</f>
        <v/>
      </c>
      <c r="AF240" s="15" t="str">
        <f>+IF(AND(Таблица2[№п/п]&lt;&gt;"",Таблица2[ИНН]=""),1,"")</f>
        <v/>
      </c>
      <c r="AG240" s="15"/>
      <c r="AH240" s="15"/>
      <c r="AI240" s="15"/>
      <c r="AJ240" s="15"/>
      <c r="AK24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0" s="66" t="str">
        <f>+IF((Таблица2[@ в графе мэйл
1- true
0 - false]+Таблица2[. в графе мэйл
1- true
0 - false])&gt;0,Справочник!$E$17,"")</f>
        <v/>
      </c>
      <c r="AP24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0" s="6" t="str">
        <f ca="1">+IF(AND(Таблица2[Дата рождения]&lt;&gt;"",Таблица2[Дата рождения]&gt;Справочник!$I$4),Справочник!$E$14,"")</f>
        <v/>
      </c>
      <c r="AS24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(ОРНЗ)])&lt;&gt;11),Справочник!E248,"")</f>
        <v/>
      </c>
      <c r="AU240" s="6" t="str">
        <f>+IF(AND(Таблица2[ИНН]&lt;&gt;"",LEN(Таблица2[ИНН])&lt;&gt;12),Справочник!$E$8,"")</f>
        <v/>
      </c>
      <c r="AV24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0" s="96" t="str">
        <f>IFERROR(IF(AND(Таблица2[СНИЛС]="",_xlfn.NUMBERVALUE(Таблица2[СНИЛС])),Справочник!$E$11,""),Справочник!$E$11)</f>
        <v/>
      </c>
      <c r="AX240" s="6" t="str">
        <f>+IF(AND(Таблица2[СНИЛС]&lt;&gt;"",LEN(Таблица2[СНИЛС])&lt;&gt;11),Справочник!E257,"")</f>
        <v/>
      </c>
    </row>
    <row r="241" spans="1:50" x14ac:dyDescent="0.25">
      <c r="A241" s="92"/>
      <c r="B241" s="92"/>
      <c r="D241" s="75"/>
      <c r="E241" s="93"/>
      <c r="F241" s="75"/>
      <c r="G241" s="75"/>
      <c r="H241" s="75"/>
      <c r="I241" s="75"/>
      <c r="J241" s="78"/>
      <c r="K241" s="75"/>
      <c r="L241" s="75"/>
      <c r="M241" s="79"/>
      <c r="N241" s="91"/>
      <c r="O241" s="75"/>
      <c r="P241" s="75"/>
      <c r="Q241" s="91"/>
      <c r="S241" s="80"/>
      <c r="T24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1" s="15"/>
      <c r="Y241" s="15"/>
      <c r="Z241" s="15"/>
      <c r="AA241" s="15"/>
      <c r="AB241" s="15"/>
      <c r="AC241" s="15"/>
      <c r="AD241" s="15"/>
      <c r="AE241" s="15" t="str">
        <f>+IF(AND(Таблица2[№п/п]&lt;&gt;"",Таблица2[СНИЛС]=""),1,"")</f>
        <v/>
      </c>
      <c r="AF241" s="15" t="str">
        <f>+IF(AND(Таблица2[№п/п]&lt;&gt;"",Таблица2[ИНН]=""),1,"")</f>
        <v/>
      </c>
      <c r="AG241" s="15"/>
      <c r="AH241" s="15"/>
      <c r="AI241" s="15"/>
      <c r="AJ241" s="15"/>
      <c r="AK24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1" s="66" t="str">
        <f>+IF((Таблица2[@ в графе мэйл
1- true
0 - false]+Таблица2[. в графе мэйл
1- true
0 - false])&gt;0,Справочник!$E$17,"")</f>
        <v/>
      </c>
      <c r="AP24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1" s="6" t="str">
        <f ca="1">+IF(AND(Таблица2[Дата рождения]&lt;&gt;"",Таблица2[Дата рождения]&gt;Справочник!$I$4),Справочник!$E$14,"")</f>
        <v/>
      </c>
      <c r="AS24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(ОРНЗ)])&lt;&gt;11),Справочник!E249,"")</f>
        <v/>
      </c>
      <c r="AU241" s="6" t="str">
        <f>+IF(AND(Таблица2[ИНН]&lt;&gt;"",LEN(Таблица2[ИНН])&lt;&gt;12),Справочник!$E$8,"")</f>
        <v/>
      </c>
      <c r="AV24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1" s="96" t="str">
        <f>IFERROR(IF(AND(Таблица2[СНИЛС]="",_xlfn.NUMBERVALUE(Таблица2[СНИЛС])),Справочник!$E$11,""),Справочник!$E$11)</f>
        <v/>
      </c>
      <c r="AX241" s="6" t="str">
        <f>+IF(AND(Таблица2[СНИЛС]&lt;&gt;"",LEN(Таблица2[СНИЛС])&lt;&gt;11),Справочник!E258,"")</f>
        <v/>
      </c>
    </row>
    <row r="242" spans="1:50" x14ac:dyDescent="0.25">
      <c r="A242" s="92"/>
      <c r="B242" s="92"/>
      <c r="D242" s="75"/>
      <c r="E242" s="93"/>
      <c r="F242" s="75"/>
      <c r="G242" s="75"/>
      <c r="H242" s="75"/>
      <c r="I242" s="75"/>
      <c r="J242" s="78"/>
      <c r="K242" s="75"/>
      <c r="L242" s="75"/>
      <c r="M242" s="79"/>
      <c r="N242" s="91"/>
      <c r="O242" s="75"/>
      <c r="P242" s="75"/>
      <c r="Q242" s="91"/>
      <c r="S242" s="80"/>
      <c r="T24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2" s="15"/>
      <c r="Y242" s="15"/>
      <c r="Z242" s="15"/>
      <c r="AA242" s="15"/>
      <c r="AB242" s="15"/>
      <c r="AC242" s="15"/>
      <c r="AD242" s="15"/>
      <c r="AE242" s="15" t="str">
        <f>+IF(AND(Таблица2[№п/п]&lt;&gt;"",Таблица2[СНИЛС]=""),1,"")</f>
        <v/>
      </c>
      <c r="AF242" s="15" t="str">
        <f>+IF(AND(Таблица2[№п/п]&lt;&gt;"",Таблица2[ИНН]=""),1,"")</f>
        <v/>
      </c>
      <c r="AG242" s="15"/>
      <c r="AH242" s="15"/>
      <c r="AI242" s="15"/>
      <c r="AJ242" s="15"/>
      <c r="AK24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2" s="66" t="str">
        <f>+IF((Таблица2[@ в графе мэйл
1- true
0 - false]+Таблица2[. в графе мэйл
1- true
0 - false])&gt;0,Справочник!$E$17,"")</f>
        <v/>
      </c>
      <c r="AP24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2" s="6" t="str">
        <f ca="1">+IF(AND(Таблица2[Дата рождения]&lt;&gt;"",Таблица2[Дата рождения]&gt;Справочник!$I$4),Справочник!$E$14,"")</f>
        <v/>
      </c>
      <c r="AS24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(ОРНЗ)])&lt;&gt;11),Справочник!E250,"")</f>
        <v/>
      </c>
      <c r="AU242" s="6" t="str">
        <f>+IF(AND(Таблица2[ИНН]&lt;&gt;"",LEN(Таблица2[ИНН])&lt;&gt;12),Справочник!$E$8,"")</f>
        <v/>
      </c>
      <c r="AV24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2" s="96" t="str">
        <f>IFERROR(IF(AND(Таблица2[СНИЛС]="",_xlfn.NUMBERVALUE(Таблица2[СНИЛС])),Справочник!$E$11,""),Справочник!$E$11)</f>
        <v/>
      </c>
      <c r="AX242" s="6" t="str">
        <f>+IF(AND(Таблица2[СНИЛС]&lt;&gt;"",LEN(Таблица2[СНИЛС])&lt;&gt;11),Справочник!E259,"")</f>
        <v/>
      </c>
    </row>
    <row r="243" spans="1:50" x14ac:dyDescent="0.25">
      <c r="A243" s="92"/>
      <c r="B243" s="92"/>
      <c r="D243" s="75"/>
      <c r="E243" s="93"/>
      <c r="F243" s="75"/>
      <c r="G243" s="75"/>
      <c r="H243" s="75"/>
      <c r="I243" s="75"/>
      <c r="J243" s="78"/>
      <c r="K243" s="75"/>
      <c r="L243" s="75"/>
      <c r="M243" s="79"/>
      <c r="N243" s="91"/>
      <c r="O243" s="75"/>
      <c r="P243" s="75"/>
      <c r="Q243" s="91"/>
      <c r="S243" s="80"/>
      <c r="T24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3" s="15"/>
      <c r="Y243" s="15"/>
      <c r="Z243" s="15"/>
      <c r="AA243" s="15"/>
      <c r="AB243" s="15"/>
      <c r="AC243" s="15"/>
      <c r="AD243" s="15"/>
      <c r="AE243" s="15" t="str">
        <f>+IF(AND(Таблица2[№п/п]&lt;&gt;"",Таблица2[СНИЛС]=""),1,"")</f>
        <v/>
      </c>
      <c r="AF243" s="15" t="str">
        <f>+IF(AND(Таблица2[№п/п]&lt;&gt;"",Таблица2[ИНН]=""),1,"")</f>
        <v/>
      </c>
      <c r="AG243" s="15"/>
      <c r="AH243" s="15"/>
      <c r="AI243" s="15"/>
      <c r="AJ243" s="15"/>
      <c r="AK24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3" s="66" t="str">
        <f>+IF((Таблица2[@ в графе мэйл
1- true
0 - false]+Таблица2[. в графе мэйл
1- true
0 - false])&gt;0,Справочник!$E$17,"")</f>
        <v/>
      </c>
      <c r="AP24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3" s="6" t="str">
        <f ca="1">+IF(AND(Таблица2[Дата рождения]&lt;&gt;"",Таблица2[Дата рождения]&gt;Справочник!$I$4),Справочник!$E$14,"")</f>
        <v/>
      </c>
      <c r="AS24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(ОРНЗ)])&lt;&gt;11),Справочник!E251,"")</f>
        <v/>
      </c>
      <c r="AU243" s="6" t="str">
        <f>+IF(AND(Таблица2[ИНН]&lt;&gt;"",LEN(Таблица2[ИНН])&lt;&gt;12),Справочник!$E$8,"")</f>
        <v/>
      </c>
      <c r="AV24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3" s="96" t="str">
        <f>IFERROR(IF(AND(Таблица2[СНИЛС]="",_xlfn.NUMBERVALUE(Таблица2[СНИЛС])),Справочник!$E$11,""),Справочник!$E$11)</f>
        <v/>
      </c>
      <c r="AX243" s="6" t="str">
        <f>+IF(AND(Таблица2[СНИЛС]&lt;&gt;"",LEN(Таблица2[СНИЛС])&lt;&gt;11),Справочник!E260,"")</f>
        <v/>
      </c>
    </row>
    <row r="244" spans="1:50" x14ac:dyDescent="0.25">
      <c r="A244" s="92"/>
      <c r="B244" s="92"/>
      <c r="D244" s="75"/>
      <c r="E244" s="93"/>
      <c r="F244" s="75"/>
      <c r="G244" s="75"/>
      <c r="H244" s="75"/>
      <c r="I244" s="75"/>
      <c r="J244" s="78"/>
      <c r="K244" s="75"/>
      <c r="L244" s="75"/>
      <c r="M244" s="79"/>
      <c r="N244" s="91"/>
      <c r="O244" s="75"/>
      <c r="P244" s="75"/>
      <c r="Q244" s="91"/>
      <c r="S244" s="80"/>
      <c r="T24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4" s="15"/>
      <c r="Y244" s="15"/>
      <c r="Z244" s="15"/>
      <c r="AA244" s="15"/>
      <c r="AB244" s="15"/>
      <c r="AC244" s="15"/>
      <c r="AD244" s="15"/>
      <c r="AE244" s="15" t="str">
        <f>+IF(AND(Таблица2[№п/п]&lt;&gt;"",Таблица2[СНИЛС]=""),1,"")</f>
        <v/>
      </c>
      <c r="AF244" s="15" t="str">
        <f>+IF(AND(Таблица2[№п/п]&lt;&gt;"",Таблица2[ИНН]=""),1,"")</f>
        <v/>
      </c>
      <c r="AG244" s="15"/>
      <c r="AH244" s="15"/>
      <c r="AI244" s="15"/>
      <c r="AJ244" s="15"/>
      <c r="AK24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4" s="66" t="str">
        <f>+IF((Таблица2[@ в графе мэйл
1- true
0 - false]+Таблица2[. в графе мэйл
1- true
0 - false])&gt;0,Справочник!$E$17,"")</f>
        <v/>
      </c>
      <c r="AP24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4" s="6" t="str">
        <f ca="1">+IF(AND(Таблица2[Дата рождения]&lt;&gt;"",Таблица2[Дата рождения]&gt;Справочник!$I$4),Справочник!$E$14,"")</f>
        <v/>
      </c>
      <c r="AS24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(ОРНЗ)])&lt;&gt;11),Справочник!E252,"")</f>
        <v/>
      </c>
      <c r="AU244" s="6" t="str">
        <f>+IF(AND(Таблица2[ИНН]&lt;&gt;"",LEN(Таблица2[ИНН])&lt;&gt;12),Справочник!$E$8,"")</f>
        <v/>
      </c>
      <c r="AV24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4" s="96" t="str">
        <f>IFERROR(IF(AND(Таблица2[СНИЛС]="",_xlfn.NUMBERVALUE(Таблица2[СНИЛС])),Справочник!$E$11,""),Справочник!$E$11)</f>
        <v/>
      </c>
      <c r="AX244" s="6" t="str">
        <f>+IF(AND(Таблица2[СНИЛС]&lt;&gt;"",LEN(Таблица2[СНИЛС])&lt;&gt;11),Справочник!E261,"")</f>
        <v/>
      </c>
    </row>
    <row r="245" spans="1:50" x14ac:dyDescent="0.25">
      <c r="A245" s="92"/>
      <c r="B245" s="92"/>
      <c r="D245" s="75"/>
      <c r="E245" s="93"/>
      <c r="F245" s="75"/>
      <c r="G245" s="75"/>
      <c r="H245" s="75"/>
      <c r="I245" s="75"/>
      <c r="J245" s="78"/>
      <c r="K245" s="75"/>
      <c r="L245" s="75"/>
      <c r="M245" s="79"/>
      <c r="N245" s="91"/>
      <c r="O245" s="75"/>
      <c r="P245" s="75"/>
      <c r="Q245" s="91"/>
      <c r="S245" s="80"/>
      <c r="T24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5" s="15"/>
      <c r="Y245" s="15"/>
      <c r="Z245" s="15"/>
      <c r="AA245" s="15"/>
      <c r="AB245" s="15"/>
      <c r="AC245" s="15"/>
      <c r="AD245" s="15"/>
      <c r="AE245" s="15" t="str">
        <f>+IF(AND(Таблица2[№п/п]&lt;&gt;"",Таблица2[СНИЛС]=""),1,"")</f>
        <v/>
      </c>
      <c r="AF245" s="15" t="str">
        <f>+IF(AND(Таблица2[№п/п]&lt;&gt;"",Таблица2[ИНН]=""),1,"")</f>
        <v/>
      </c>
      <c r="AG245" s="15"/>
      <c r="AH245" s="15"/>
      <c r="AI245" s="15"/>
      <c r="AJ245" s="15"/>
      <c r="AK24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5" s="66" t="str">
        <f>+IF((Таблица2[@ в графе мэйл
1- true
0 - false]+Таблица2[. в графе мэйл
1- true
0 - false])&gt;0,Справочник!$E$17,"")</f>
        <v/>
      </c>
      <c r="AP24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5" s="6" t="str">
        <f ca="1">+IF(AND(Таблица2[Дата рождения]&lt;&gt;"",Таблица2[Дата рождения]&gt;Справочник!$I$4),Справочник!$E$14,"")</f>
        <v/>
      </c>
      <c r="AS24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(ОРНЗ)])&lt;&gt;11),Справочник!E253,"")</f>
        <v/>
      </c>
      <c r="AU245" s="6" t="str">
        <f>+IF(AND(Таблица2[ИНН]&lt;&gt;"",LEN(Таблица2[ИНН])&lt;&gt;12),Справочник!$E$8,"")</f>
        <v/>
      </c>
      <c r="AV24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5" s="96" t="str">
        <f>IFERROR(IF(AND(Таблица2[СНИЛС]="",_xlfn.NUMBERVALUE(Таблица2[СНИЛС])),Справочник!$E$11,""),Справочник!$E$11)</f>
        <v/>
      </c>
      <c r="AX245" s="6" t="str">
        <f>+IF(AND(Таблица2[СНИЛС]&lt;&gt;"",LEN(Таблица2[СНИЛС])&lt;&gt;11),Справочник!E262,"")</f>
        <v/>
      </c>
    </row>
    <row r="246" spans="1:50" x14ac:dyDescent="0.25">
      <c r="A246" s="92"/>
      <c r="B246" s="92"/>
      <c r="D246" s="75"/>
      <c r="E246" s="93"/>
      <c r="F246" s="75"/>
      <c r="G246" s="75"/>
      <c r="H246" s="75"/>
      <c r="I246" s="75"/>
      <c r="J246" s="78"/>
      <c r="K246" s="75"/>
      <c r="L246" s="75"/>
      <c r="M246" s="79"/>
      <c r="N246" s="91"/>
      <c r="O246" s="75"/>
      <c r="P246" s="75"/>
      <c r="Q246" s="91"/>
      <c r="S246" s="80"/>
      <c r="T24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6" s="15"/>
      <c r="Y246" s="15"/>
      <c r="Z246" s="15"/>
      <c r="AA246" s="15"/>
      <c r="AB246" s="15"/>
      <c r="AC246" s="15"/>
      <c r="AD246" s="15"/>
      <c r="AE246" s="15" t="str">
        <f>+IF(AND(Таблица2[№п/п]&lt;&gt;"",Таблица2[СНИЛС]=""),1,"")</f>
        <v/>
      </c>
      <c r="AF246" s="15" t="str">
        <f>+IF(AND(Таблица2[№п/п]&lt;&gt;"",Таблица2[ИНН]=""),1,"")</f>
        <v/>
      </c>
      <c r="AG246" s="15"/>
      <c r="AH246" s="15"/>
      <c r="AI246" s="15"/>
      <c r="AJ246" s="15"/>
      <c r="AK24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6" s="66" t="str">
        <f>+IF((Таблица2[@ в графе мэйл
1- true
0 - false]+Таблица2[. в графе мэйл
1- true
0 - false])&gt;0,Справочник!$E$17,"")</f>
        <v/>
      </c>
      <c r="AP24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6" s="6" t="str">
        <f ca="1">+IF(AND(Таблица2[Дата рождения]&lt;&gt;"",Таблица2[Дата рождения]&gt;Справочник!$I$4),Справочник!$E$14,"")</f>
        <v/>
      </c>
      <c r="AS24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(ОРНЗ)])&lt;&gt;11),Справочник!E254,"")</f>
        <v/>
      </c>
      <c r="AU246" s="6" t="str">
        <f>+IF(AND(Таблица2[ИНН]&lt;&gt;"",LEN(Таблица2[ИНН])&lt;&gt;12),Справочник!$E$8,"")</f>
        <v/>
      </c>
      <c r="AV24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6" s="96" t="str">
        <f>IFERROR(IF(AND(Таблица2[СНИЛС]="",_xlfn.NUMBERVALUE(Таблица2[СНИЛС])),Справочник!$E$11,""),Справочник!$E$11)</f>
        <v/>
      </c>
      <c r="AX246" s="6" t="str">
        <f>+IF(AND(Таблица2[СНИЛС]&lt;&gt;"",LEN(Таблица2[СНИЛС])&lt;&gt;11),Справочник!E263,"")</f>
        <v/>
      </c>
    </row>
    <row r="247" spans="1:50" x14ac:dyDescent="0.25">
      <c r="A247" s="92"/>
      <c r="B247" s="92"/>
      <c r="D247" s="75"/>
      <c r="E247" s="93"/>
      <c r="F247" s="75"/>
      <c r="G247" s="75"/>
      <c r="H247" s="75"/>
      <c r="I247" s="75"/>
      <c r="J247" s="78"/>
      <c r="K247" s="75"/>
      <c r="L247" s="75"/>
      <c r="M247" s="79"/>
      <c r="N247" s="91"/>
      <c r="O247" s="75"/>
      <c r="P247" s="75"/>
      <c r="Q247" s="91"/>
      <c r="S247" s="80"/>
      <c r="T24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7" s="15"/>
      <c r="Y247" s="15"/>
      <c r="Z247" s="15"/>
      <c r="AA247" s="15"/>
      <c r="AB247" s="15"/>
      <c r="AC247" s="15"/>
      <c r="AD247" s="15"/>
      <c r="AE247" s="15" t="str">
        <f>+IF(AND(Таблица2[№п/п]&lt;&gt;"",Таблица2[СНИЛС]=""),1,"")</f>
        <v/>
      </c>
      <c r="AF247" s="15" t="str">
        <f>+IF(AND(Таблица2[№п/п]&lt;&gt;"",Таблица2[ИНН]=""),1,"")</f>
        <v/>
      </c>
      <c r="AG247" s="15"/>
      <c r="AH247" s="15"/>
      <c r="AI247" s="15"/>
      <c r="AJ247" s="15"/>
      <c r="AK24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7" s="66" t="str">
        <f>+IF((Таблица2[@ в графе мэйл
1- true
0 - false]+Таблица2[. в графе мэйл
1- true
0 - false])&gt;0,Справочник!$E$17,"")</f>
        <v/>
      </c>
      <c r="AP24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7" s="6" t="str">
        <f ca="1">+IF(AND(Таблица2[Дата рождения]&lt;&gt;"",Таблица2[Дата рождения]&gt;Справочник!$I$4),Справочник!$E$14,"")</f>
        <v/>
      </c>
      <c r="AS24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(ОРНЗ)])&lt;&gt;11),Справочник!E255,"")</f>
        <v/>
      </c>
      <c r="AU247" s="6" t="str">
        <f>+IF(AND(Таблица2[ИНН]&lt;&gt;"",LEN(Таблица2[ИНН])&lt;&gt;12),Справочник!$E$8,"")</f>
        <v/>
      </c>
      <c r="AV24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7" s="96" t="str">
        <f>IFERROR(IF(AND(Таблица2[СНИЛС]="",_xlfn.NUMBERVALUE(Таблица2[СНИЛС])),Справочник!$E$11,""),Справочник!$E$11)</f>
        <v/>
      </c>
      <c r="AX247" s="6" t="str">
        <f>+IF(AND(Таблица2[СНИЛС]&lt;&gt;"",LEN(Таблица2[СНИЛС])&lt;&gt;11),Справочник!E264,"")</f>
        <v/>
      </c>
    </row>
    <row r="248" spans="1:50" x14ac:dyDescent="0.25">
      <c r="A248" s="92"/>
      <c r="B248" s="92"/>
      <c r="D248" s="75"/>
      <c r="E248" s="93"/>
      <c r="F248" s="75"/>
      <c r="G248" s="75"/>
      <c r="H248" s="75"/>
      <c r="I248" s="75"/>
      <c r="J248" s="78"/>
      <c r="K248" s="75"/>
      <c r="L248" s="75"/>
      <c r="M248" s="79"/>
      <c r="N248" s="91"/>
      <c r="O248" s="75"/>
      <c r="P248" s="75"/>
      <c r="Q248" s="91"/>
      <c r="S248" s="80"/>
      <c r="T24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8" s="15"/>
      <c r="Y248" s="15"/>
      <c r="Z248" s="15"/>
      <c r="AA248" s="15"/>
      <c r="AB248" s="15"/>
      <c r="AC248" s="15"/>
      <c r="AD248" s="15"/>
      <c r="AE248" s="15" t="str">
        <f>+IF(AND(Таблица2[№п/п]&lt;&gt;"",Таблица2[СНИЛС]=""),1,"")</f>
        <v/>
      </c>
      <c r="AF248" s="15" t="str">
        <f>+IF(AND(Таблица2[№п/п]&lt;&gt;"",Таблица2[ИНН]=""),1,"")</f>
        <v/>
      </c>
      <c r="AG248" s="15"/>
      <c r="AH248" s="15"/>
      <c r="AI248" s="15"/>
      <c r="AJ248" s="15"/>
      <c r="AK24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8" s="66" t="str">
        <f>+IF((Таблица2[@ в графе мэйл
1- true
0 - false]+Таблица2[. в графе мэйл
1- true
0 - false])&gt;0,Справочник!$E$17,"")</f>
        <v/>
      </c>
      <c r="AP24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8" s="6" t="str">
        <f ca="1">+IF(AND(Таблица2[Дата рождения]&lt;&gt;"",Таблица2[Дата рождения]&gt;Справочник!$I$4),Справочник!$E$14,"")</f>
        <v/>
      </c>
      <c r="AS24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(ОРНЗ)])&lt;&gt;11),Справочник!E256,"")</f>
        <v/>
      </c>
      <c r="AU248" s="6" t="str">
        <f>+IF(AND(Таблица2[ИНН]&lt;&gt;"",LEN(Таблица2[ИНН])&lt;&gt;12),Справочник!$E$8,"")</f>
        <v/>
      </c>
      <c r="AV24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8" s="96" t="str">
        <f>IFERROR(IF(AND(Таблица2[СНИЛС]="",_xlfn.NUMBERVALUE(Таблица2[СНИЛС])),Справочник!$E$11,""),Справочник!$E$11)</f>
        <v/>
      </c>
      <c r="AX248" s="6" t="str">
        <f>+IF(AND(Таблица2[СНИЛС]&lt;&gt;"",LEN(Таблица2[СНИЛС])&lt;&gt;11),Справочник!E265,"")</f>
        <v/>
      </c>
    </row>
    <row r="249" spans="1:50" x14ac:dyDescent="0.25">
      <c r="A249" s="92"/>
      <c r="B249" s="92"/>
      <c r="D249" s="75"/>
      <c r="E249" s="93"/>
      <c r="F249" s="75"/>
      <c r="G249" s="75"/>
      <c r="H249" s="75"/>
      <c r="I249" s="75"/>
      <c r="J249" s="78"/>
      <c r="K249" s="75"/>
      <c r="L249" s="75"/>
      <c r="M249" s="79"/>
      <c r="N249" s="91"/>
      <c r="O249" s="75"/>
      <c r="P249" s="75"/>
      <c r="Q249" s="91"/>
      <c r="S249" s="80"/>
      <c r="T24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4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4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4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49" s="15"/>
      <c r="Y249" s="15"/>
      <c r="Z249" s="15"/>
      <c r="AA249" s="15"/>
      <c r="AB249" s="15"/>
      <c r="AC249" s="15"/>
      <c r="AD249" s="15"/>
      <c r="AE249" s="15" t="str">
        <f>+IF(AND(Таблица2[№п/п]&lt;&gt;"",Таблица2[СНИЛС]=""),1,"")</f>
        <v/>
      </c>
      <c r="AF249" s="15" t="str">
        <f>+IF(AND(Таблица2[№п/п]&lt;&gt;"",Таблица2[ИНН]=""),1,"")</f>
        <v/>
      </c>
      <c r="AG249" s="15"/>
      <c r="AH249" s="15"/>
      <c r="AI249" s="15"/>
      <c r="AJ249" s="15"/>
      <c r="AK24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4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4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4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49" s="66" t="str">
        <f>+IF((Таблица2[@ в графе мэйл
1- true
0 - false]+Таблица2[. в графе мэйл
1- true
0 - false])&gt;0,Справочник!$E$17,"")</f>
        <v/>
      </c>
      <c r="AP24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4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49" s="6" t="str">
        <f ca="1">+IF(AND(Таблица2[Дата рождения]&lt;&gt;"",Таблица2[Дата рождения]&gt;Справочник!$I$4),Справочник!$E$14,"")</f>
        <v/>
      </c>
      <c r="AS24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4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(ОРНЗ)])&lt;&gt;11),Справочник!E257,"")</f>
        <v/>
      </c>
      <c r="AU249" s="6" t="str">
        <f>+IF(AND(Таблица2[ИНН]&lt;&gt;"",LEN(Таблица2[ИНН])&lt;&gt;12),Справочник!$E$8,"")</f>
        <v/>
      </c>
      <c r="AV24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49" s="96" t="str">
        <f>IFERROR(IF(AND(Таблица2[СНИЛС]="",_xlfn.NUMBERVALUE(Таблица2[СНИЛС])),Справочник!$E$11,""),Справочник!$E$11)</f>
        <v/>
      </c>
      <c r="AX249" s="6" t="str">
        <f>+IF(AND(Таблица2[СНИЛС]&lt;&gt;"",LEN(Таблица2[СНИЛС])&lt;&gt;11),Справочник!E266,"")</f>
        <v/>
      </c>
    </row>
    <row r="250" spans="1:50" x14ac:dyDescent="0.25">
      <c r="A250" s="92"/>
      <c r="B250" s="92"/>
      <c r="D250" s="75"/>
      <c r="E250" s="93"/>
      <c r="F250" s="75"/>
      <c r="G250" s="75"/>
      <c r="H250" s="75"/>
      <c r="I250" s="75"/>
      <c r="J250" s="78"/>
      <c r="K250" s="75"/>
      <c r="L250" s="75"/>
      <c r="M250" s="79"/>
      <c r="N250" s="91"/>
      <c r="O250" s="75"/>
      <c r="P250" s="75"/>
      <c r="Q250" s="91"/>
      <c r="S250" s="80"/>
      <c r="T25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0" s="15"/>
      <c r="Y250" s="15"/>
      <c r="Z250" s="15"/>
      <c r="AA250" s="15"/>
      <c r="AB250" s="15"/>
      <c r="AC250" s="15"/>
      <c r="AD250" s="15"/>
      <c r="AE250" s="15" t="str">
        <f>+IF(AND(Таблица2[№п/п]&lt;&gt;"",Таблица2[СНИЛС]=""),1,"")</f>
        <v/>
      </c>
      <c r="AF250" s="15" t="str">
        <f>+IF(AND(Таблица2[№п/п]&lt;&gt;"",Таблица2[ИНН]=""),1,"")</f>
        <v/>
      </c>
      <c r="AG250" s="15"/>
      <c r="AH250" s="15"/>
      <c r="AI250" s="15"/>
      <c r="AJ250" s="15"/>
      <c r="AK25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0" s="66" t="str">
        <f>+IF((Таблица2[@ в графе мэйл
1- true
0 - false]+Таблица2[. в графе мэйл
1- true
0 - false])&gt;0,Справочник!$E$17,"")</f>
        <v/>
      </c>
      <c r="AP25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0" s="6" t="str">
        <f ca="1">+IF(AND(Таблица2[Дата рождения]&lt;&gt;"",Таблица2[Дата рождения]&gt;Справочник!$I$4),Справочник!$E$14,"")</f>
        <v/>
      </c>
      <c r="AS25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(ОРНЗ)])&lt;&gt;11),Справочник!E258,"")</f>
        <v/>
      </c>
      <c r="AU250" s="6" t="str">
        <f>+IF(AND(Таблица2[ИНН]&lt;&gt;"",LEN(Таблица2[ИНН])&lt;&gt;12),Справочник!$E$8,"")</f>
        <v/>
      </c>
      <c r="AV25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0" s="96" t="str">
        <f>IFERROR(IF(AND(Таблица2[СНИЛС]="",_xlfn.NUMBERVALUE(Таблица2[СНИЛС])),Справочник!$E$11,""),Справочник!$E$11)</f>
        <v/>
      </c>
      <c r="AX250" s="6" t="str">
        <f>+IF(AND(Таблица2[СНИЛС]&lt;&gt;"",LEN(Таблица2[СНИЛС])&lt;&gt;11),Справочник!E267,"")</f>
        <v/>
      </c>
    </row>
    <row r="251" spans="1:50" x14ac:dyDescent="0.25">
      <c r="A251" s="92"/>
      <c r="B251" s="92"/>
      <c r="D251" s="75"/>
      <c r="E251" s="93"/>
      <c r="F251" s="75"/>
      <c r="G251" s="75"/>
      <c r="H251" s="75"/>
      <c r="I251" s="75"/>
      <c r="J251" s="78"/>
      <c r="K251" s="75"/>
      <c r="L251" s="75"/>
      <c r="M251" s="79"/>
      <c r="N251" s="91"/>
      <c r="O251" s="75"/>
      <c r="P251" s="75"/>
      <c r="Q251" s="91"/>
      <c r="S251" s="80"/>
      <c r="T25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1" s="15"/>
      <c r="Y251" s="15"/>
      <c r="Z251" s="15"/>
      <c r="AA251" s="15"/>
      <c r="AB251" s="15"/>
      <c r="AC251" s="15"/>
      <c r="AD251" s="15"/>
      <c r="AE251" s="15" t="str">
        <f>+IF(AND(Таблица2[№п/п]&lt;&gt;"",Таблица2[СНИЛС]=""),1,"")</f>
        <v/>
      </c>
      <c r="AF251" s="15" t="str">
        <f>+IF(AND(Таблица2[№п/п]&lt;&gt;"",Таблица2[ИНН]=""),1,"")</f>
        <v/>
      </c>
      <c r="AG251" s="15"/>
      <c r="AH251" s="15"/>
      <c r="AI251" s="15"/>
      <c r="AJ251" s="15"/>
      <c r="AK25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1" s="66" t="str">
        <f>+IF((Таблица2[@ в графе мэйл
1- true
0 - false]+Таблица2[. в графе мэйл
1- true
0 - false])&gt;0,Справочник!$E$17,"")</f>
        <v/>
      </c>
      <c r="AP25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1" s="6" t="str">
        <f ca="1">+IF(AND(Таблица2[Дата рождения]&lt;&gt;"",Таблица2[Дата рождения]&gt;Справочник!$I$4),Справочник!$E$14,"")</f>
        <v/>
      </c>
      <c r="AS25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(ОРНЗ)])&lt;&gt;11),Справочник!E259,"")</f>
        <v/>
      </c>
      <c r="AU251" s="6" t="str">
        <f>+IF(AND(Таблица2[ИНН]&lt;&gt;"",LEN(Таблица2[ИНН])&lt;&gt;12),Справочник!$E$8,"")</f>
        <v/>
      </c>
      <c r="AV25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1" s="96" t="str">
        <f>IFERROR(IF(AND(Таблица2[СНИЛС]="",_xlfn.NUMBERVALUE(Таблица2[СНИЛС])),Справочник!$E$11,""),Справочник!$E$11)</f>
        <v/>
      </c>
      <c r="AX251" s="6" t="str">
        <f>+IF(AND(Таблица2[СНИЛС]&lt;&gt;"",LEN(Таблица2[СНИЛС])&lt;&gt;11),Справочник!E268,"")</f>
        <v/>
      </c>
    </row>
    <row r="252" spans="1:50" x14ac:dyDescent="0.25">
      <c r="A252" s="92"/>
      <c r="B252" s="92"/>
      <c r="D252" s="75"/>
      <c r="E252" s="93"/>
      <c r="F252" s="75"/>
      <c r="G252" s="75"/>
      <c r="H252" s="75"/>
      <c r="I252" s="75"/>
      <c r="J252" s="78"/>
      <c r="K252" s="75"/>
      <c r="L252" s="75"/>
      <c r="M252" s="79"/>
      <c r="N252" s="91"/>
      <c r="O252" s="75"/>
      <c r="P252" s="75"/>
      <c r="Q252" s="91"/>
      <c r="S252" s="80"/>
      <c r="T25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2" s="15"/>
      <c r="Y252" s="15"/>
      <c r="Z252" s="15"/>
      <c r="AA252" s="15"/>
      <c r="AB252" s="15"/>
      <c r="AC252" s="15"/>
      <c r="AD252" s="15"/>
      <c r="AE252" s="15" t="str">
        <f>+IF(AND(Таблица2[№п/п]&lt;&gt;"",Таблица2[СНИЛС]=""),1,"")</f>
        <v/>
      </c>
      <c r="AF252" s="15" t="str">
        <f>+IF(AND(Таблица2[№п/п]&lt;&gt;"",Таблица2[ИНН]=""),1,"")</f>
        <v/>
      </c>
      <c r="AG252" s="15"/>
      <c r="AH252" s="15"/>
      <c r="AI252" s="15"/>
      <c r="AJ252" s="15"/>
      <c r="AK25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2" s="66" t="str">
        <f>+IF((Таблица2[@ в графе мэйл
1- true
0 - false]+Таблица2[. в графе мэйл
1- true
0 - false])&gt;0,Справочник!$E$17,"")</f>
        <v/>
      </c>
      <c r="AP25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2" s="6" t="str">
        <f ca="1">+IF(AND(Таблица2[Дата рождения]&lt;&gt;"",Таблица2[Дата рождения]&gt;Справочник!$I$4),Справочник!$E$14,"")</f>
        <v/>
      </c>
      <c r="AS25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(ОРНЗ)])&lt;&gt;11),Справочник!E260,"")</f>
        <v/>
      </c>
      <c r="AU252" s="6" t="str">
        <f>+IF(AND(Таблица2[ИНН]&lt;&gt;"",LEN(Таблица2[ИНН])&lt;&gt;12),Справочник!$E$8,"")</f>
        <v/>
      </c>
      <c r="AV25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2" s="96" t="str">
        <f>IFERROR(IF(AND(Таблица2[СНИЛС]="",_xlfn.NUMBERVALUE(Таблица2[СНИЛС])),Справочник!$E$11,""),Справочник!$E$11)</f>
        <v/>
      </c>
      <c r="AX252" s="6" t="str">
        <f>+IF(AND(Таблица2[СНИЛС]&lt;&gt;"",LEN(Таблица2[СНИЛС])&lt;&gt;11),Справочник!E269,"")</f>
        <v/>
      </c>
    </row>
    <row r="253" spans="1:50" x14ac:dyDescent="0.25">
      <c r="A253" s="92"/>
      <c r="B253" s="92"/>
      <c r="D253" s="75"/>
      <c r="E253" s="93"/>
      <c r="F253" s="75"/>
      <c r="G253" s="75"/>
      <c r="H253" s="75"/>
      <c r="I253" s="75"/>
      <c r="J253" s="78"/>
      <c r="K253" s="75"/>
      <c r="L253" s="75"/>
      <c r="M253" s="79"/>
      <c r="N253" s="91"/>
      <c r="O253" s="75"/>
      <c r="P253" s="75"/>
      <c r="Q253" s="91"/>
      <c r="S253" s="80"/>
      <c r="T25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3" s="15"/>
      <c r="Y253" s="15"/>
      <c r="Z253" s="15"/>
      <c r="AA253" s="15"/>
      <c r="AB253" s="15"/>
      <c r="AC253" s="15"/>
      <c r="AD253" s="15"/>
      <c r="AE253" s="15" t="str">
        <f>+IF(AND(Таблица2[№п/п]&lt;&gt;"",Таблица2[СНИЛС]=""),1,"")</f>
        <v/>
      </c>
      <c r="AF253" s="15" t="str">
        <f>+IF(AND(Таблица2[№п/п]&lt;&gt;"",Таблица2[ИНН]=""),1,"")</f>
        <v/>
      </c>
      <c r="AG253" s="15"/>
      <c r="AH253" s="15"/>
      <c r="AI253" s="15"/>
      <c r="AJ253" s="15"/>
      <c r="AK25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3" s="66" t="str">
        <f>+IF((Таблица2[@ в графе мэйл
1- true
0 - false]+Таблица2[. в графе мэйл
1- true
0 - false])&gt;0,Справочник!$E$17,"")</f>
        <v/>
      </c>
      <c r="AP25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3" s="6" t="str">
        <f ca="1">+IF(AND(Таблица2[Дата рождения]&lt;&gt;"",Таблица2[Дата рождения]&gt;Справочник!$I$4),Справочник!$E$14,"")</f>
        <v/>
      </c>
      <c r="AS25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(ОРНЗ)])&lt;&gt;11),Справочник!E261,"")</f>
        <v/>
      </c>
      <c r="AU253" s="6" t="str">
        <f>+IF(AND(Таблица2[ИНН]&lt;&gt;"",LEN(Таблица2[ИНН])&lt;&gt;12),Справочник!$E$8,"")</f>
        <v/>
      </c>
      <c r="AV25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3" s="96" t="str">
        <f>IFERROR(IF(AND(Таблица2[СНИЛС]="",_xlfn.NUMBERVALUE(Таблица2[СНИЛС])),Справочник!$E$11,""),Справочник!$E$11)</f>
        <v/>
      </c>
      <c r="AX253" s="6" t="str">
        <f>+IF(AND(Таблица2[СНИЛС]&lt;&gt;"",LEN(Таблица2[СНИЛС])&lt;&gt;11),Справочник!E270,"")</f>
        <v/>
      </c>
    </row>
    <row r="254" spans="1:50" x14ac:dyDescent="0.25">
      <c r="A254" s="92"/>
      <c r="B254" s="92"/>
      <c r="D254" s="75"/>
      <c r="E254" s="93"/>
      <c r="F254" s="75"/>
      <c r="G254" s="75"/>
      <c r="H254" s="75"/>
      <c r="I254" s="75"/>
      <c r="J254" s="78"/>
      <c r="K254" s="75"/>
      <c r="L254" s="75"/>
      <c r="M254" s="79"/>
      <c r="N254" s="91"/>
      <c r="O254" s="75"/>
      <c r="P254" s="75"/>
      <c r="Q254" s="91"/>
      <c r="S254" s="80"/>
      <c r="T25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4" s="15"/>
      <c r="Y254" s="15"/>
      <c r="Z254" s="15"/>
      <c r="AA254" s="15"/>
      <c r="AB254" s="15"/>
      <c r="AC254" s="15"/>
      <c r="AD254" s="15"/>
      <c r="AE254" s="15" t="str">
        <f>+IF(AND(Таблица2[№п/п]&lt;&gt;"",Таблица2[СНИЛС]=""),1,"")</f>
        <v/>
      </c>
      <c r="AF254" s="15" t="str">
        <f>+IF(AND(Таблица2[№п/п]&lt;&gt;"",Таблица2[ИНН]=""),1,"")</f>
        <v/>
      </c>
      <c r="AG254" s="15"/>
      <c r="AH254" s="15"/>
      <c r="AI254" s="15"/>
      <c r="AJ254" s="15"/>
      <c r="AK25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4" s="66" t="str">
        <f>+IF((Таблица2[@ в графе мэйл
1- true
0 - false]+Таблица2[. в графе мэйл
1- true
0 - false])&gt;0,Справочник!$E$17,"")</f>
        <v/>
      </c>
      <c r="AP25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4" s="6" t="str">
        <f ca="1">+IF(AND(Таблица2[Дата рождения]&lt;&gt;"",Таблица2[Дата рождения]&gt;Справочник!$I$4),Справочник!$E$14,"")</f>
        <v/>
      </c>
      <c r="AS25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(ОРНЗ)])&lt;&gt;11),Справочник!E262,"")</f>
        <v/>
      </c>
      <c r="AU254" s="6" t="str">
        <f>+IF(AND(Таблица2[ИНН]&lt;&gt;"",LEN(Таблица2[ИНН])&lt;&gt;12),Справочник!$E$8,"")</f>
        <v/>
      </c>
      <c r="AV25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4" s="96" t="str">
        <f>IFERROR(IF(AND(Таблица2[СНИЛС]="",_xlfn.NUMBERVALUE(Таблица2[СНИЛС])),Справочник!$E$11,""),Справочник!$E$11)</f>
        <v/>
      </c>
      <c r="AX254" s="6" t="str">
        <f>+IF(AND(Таблица2[СНИЛС]&lt;&gt;"",LEN(Таблица2[СНИЛС])&lt;&gt;11),Справочник!E271,"")</f>
        <v/>
      </c>
    </row>
    <row r="255" spans="1:50" x14ac:dyDescent="0.25">
      <c r="A255" s="92"/>
      <c r="B255" s="92"/>
      <c r="D255" s="75"/>
      <c r="E255" s="93"/>
      <c r="F255" s="75"/>
      <c r="G255" s="75"/>
      <c r="H255" s="75"/>
      <c r="I255" s="75"/>
      <c r="J255" s="78"/>
      <c r="K255" s="75"/>
      <c r="L255" s="75"/>
      <c r="M255" s="79"/>
      <c r="N255" s="91"/>
      <c r="O255" s="75"/>
      <c r="P255" s="75"/>
      <c r="Q255" s="91"/>
      <c r="S255" s="80"/>
      <c r="T25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5" s="15"/>
      <c r="Y255" s="15"/>
      <c r="Z255" s="15"/>
      <c r="AA255" s="15"/>
      <c r="AB255" s="15"/>
      <c r="AC255" s="15"/>
      <c r="AD255" s="15"/>
      <c r="AE255" s="15" t="str">
        <f>+IF(AND(Таблица2[№п/п]&lt;&gt;"",Таблица2[СНИЛС]=""),1,"")</f>
        <v/>
      </c>
      <c r="AF255" s="15" t="str">
        <f>+IF(AND(Таблица2[№п/п]&lt;&gt;"",Таблица2[ИНН]=""),1,"")</f>
        <v/>
      </c>
      <c r="AG255" s="15"/>
      <c r="AH255" s="15"/>
      <c r="AI255" s="15"/>
      <c r="AJ255" s="15"/>
      <c r="AK25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5" s="66" t="str">
        <f>+IF((Таблица2[@ в графе мэйл
1- true
0 - false]+Таблица2[. в графе мэйл
1- true
0 - false])&gt;0,Справочник!$E$17,"")</f>
        <v/>
      </c>
      <c r="AP25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5" s="6" t="str">
        <f ca="1">+IF(AND(Таблица2[Дата рождения]&lt;&gt;"",Таблица2[Дата рождения]&gt;Справочник!$I$4),Справочник!$E$14,"")</f>
        <v/>
      </c>
      <c r="AS25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(ОРНЗ)])&lt;&gt;11),Справочник!E263,"")</f>
        <v/>
      </c>
      <c r="AU255" s="6" t="str">
        <f>+IF(AND(Таблица2[ИНН]&lt;&gt;"",LEN(Таблица2[ИНН])&lt;&gt;12),Справочник!$E$8,"")</f>
        <v/>
      </c>
      <c r="AV25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5" s="96" t="str">
        <f>IFERROR(IF(AND(Таблица2[СНИЛС]="",_xlfn.NUMBERVALUE(Таблица2[СНИЛС])),Справочник!$E$11,""),Справочник!$E$11)</f>
        <v/>
      </c>
      <c r="AX255" s="6" t="str">
        <f>+IF(AND(Таблица2[СНИЛС]&lt;&gt;"",LEN(Таблица2[СНИЛС])&lt;&gt;11),Справочник!E272,"")</f>
        <v/>
      </c>
    </row>
    <row r="256" spans="1:50" x14ac:dyDescent="0.25">
      <c r="A256" s="92"/>
      <c r="B256" s="92"/>
      <c r="D256" s="75"/>
      <c r="E256" s="93"/>
      <c r="F256" s="75"/>
      <c r="G256" s="75"/>
      <c r="H256" s="75"/>
      <c r="I256" s="75"/>
      <c r="J256" s="78"/>
      <c r="K256" s="75"/>
      <c r="L256" s="75"/>
      <c r="M256" s="79"/>
      <c r="N256" s="91"/>
      <c r="O256" s="75"/>
      <c r="P256" s="75"/>
      <c r="Q256" s="91"/>
      <c r="S256" s="80"/>
      <c r="T25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6" s="15"/>
      <c r="Y256" s="15"/>
      <c r="Z256" s="15"/>
      <c r="AA256" s="15"/>
      <c r="AB256" s="15"/>
      <c r="AC256" s="15"/>
      <c r="AD256" s="15"/>
      <c r="AE256" s="15" t="str">
        <f>+IF(AND(Таблица2[№п/п]&lt;&gt;"",Таблица2[СНИЛС]=""),1,"")</f>
        <v/>
      </c>
      <c r="AF256" s="15" t="str">
        <f>+IF(AND(Таблица2[№п/п]&lt;&gt;"",Таблица2[ИНН]=""),1,"")</f>
        <v/>
      </c>
      <c r="AG256" s="15"/>
      <c r="AH256" s="15"/>
      <c r="AI256" s="15"/>
      <c r="AJ256" s="15"/>
      <c r="AK25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6" s="66" t="str">
        <f>+IF((Таблица2[@ в графе мэйл
1- true
0 - false]+Таблица2[. в графе мэйл
1- true
0 - false])&gt;0,Справочник!$E$17,"")</f>
        <v/>
      </c>
      <c r="AP25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6" s="6" t="str">
        <f ca="1">+IF(AND(Таблица2[Дата рождения]&lt;&gt;"",Таблица2[Дата рождения]&gt;Справочник!$I$4),Справочник!$E$14,"")</f>
        <v/>
      </c>
      <c r="AS25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(ОРНЗ)])&lt;&gt;11),Справочник!E264,"")</f>
        <v/>
      </c>
      <c r="AU256" s="6" t="str">
        <f>+IF(AND(Таблица2[ИНН]&lt;&gt;"",LEN(Таблица2[ИНН])&lt;&gt;12),Справочник!$E$8,"")</f>
        <v/>
      </c>
      <c r="AV25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6" s="96" t="str">
        <f>IFERROR(IF(AND(Таблица2[СНИЛС]="",_xlfn.NUMBERVALUE(Таблица2[СНИЛС])),Справочник!$E$11,""),Справочник!$E$11)</f>
        <v/>
      </c>
      <c r="AX256" s="6" t="str">
        <f>+IF(AND(Таблица2[СНИЛС]&lt;&gt;"",LEN(Таблица2[СНИЛС])&lt;&gt;11),Справочник!E273,"")</f>
        <v/>
      </c>
    </row>
    <row r="257" spans="1:50" x14ac:dyDescent="0.25">
      <c r="A257" s="92"/>
      <c r="B257" s="92"/>
      <c r="D257" s="75"/>
      <c r="E257" s="93"/>
      <c r="F257" s="75"/>
      <c r="G257" s="75"/>
      <c r="H257" s="75"/>
      <c r="I257" s="75"/>
      <c r="J257" s="78"/>
      <c r="K257" s="75"/>
      <c r="L257" s="75"/>
      <c r="M257" s="79"/>
      <c r="N257" s="91"/>
      <c r="O257" s="75"/>
      <c r="P257" s="75"/>
      <c r="Q257" s="91"/>
      <c r="S257" s="80"/>
      <c r="T25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7" s="15"/>
      <c r="Y257" s="15"/>
      <c r="Z257" s="15"/>
      <c r="AA257" s="15"/>
      <c r="AB257" s="15"/>
      <c r="AC257" s="15"/>
      <c r="AD257" s="15"/>
      <c r="AE257" s="15" t="str">
        <f>+IF(AND(Таблица2[№п/п]&lt;&gt;"",Таблица2[СНИЛС]=""),1,"")</f>
        <v/>
      </c>
      <c r="AF257" s="15" t="str">
        <f>+IF(AND(Таблица2[№п/п]&lt;&gt;"",Таблица2[ИНН]=""),1,"")</f>
        <v/>
      </c>
      <c r="AG257" s="15"/>
      <c r="AH257" s="15"/>
      <c r="AI257" s="15"/>
      <c r="AJ257" s="15"/>
      <c r="AK25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7" s="66" t="str">
        <f>+IF((Таблица2[@ в графе мэйл
1- true
0 - false]+Таблица2[. в графе мэйл
1- true
0 - false])&gt;0,Справочник!$E$17,"")</f>
        <v/>
      </c>
      <c r="AP25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7" s="6" t="str">
        <f ca="1">+IF(AND(Таблица2[Дата рождения]&lt;&gt;"",Таблица2[Дата рождения]&gt;Справочник!$I$4),Справочник!$E$14,"")</f>
        <v/>
      </c>
      <c r="AS25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(ОРНЗ)])&lt;&gt;11),Справочник!E265,"")</f>
        <v/>
      </c>
      <c r="AU257" s="6" t="str">
        <f>+IF(AND(Таблица2[ИНН]&lt;&gt;"",LEN(Таблица2[ИНН])&lt;&gt;12),Справочник!$E$8,"")</f>
        <v/>
      </c>
      <c r="AV25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7" s="96" t="str">
        <f>IFERROR(IF(AND(Таблица2[СНИЛС]="",_xlfn.NUMBERVALUE(Таблица2[СНИЛС])),Справочник!$E$11,""),Справочник!$E$11)</f>
        <v/>
      </c>
      <c r="AX257" s="6" t="str">
        <f>+IF(AND(Таблица2[СНИЛС]&lt;&gt;"",LEN(Таблица2[СНИЛС])&lt;&gt;11),Справочник!E274,"")</f>
        <v/>
      </c>
    </row>
    <row r="258" spans="1:50" x14ac:dyDescent="0.25">
      <c r="A258" s="92"/>
      <c r="B258" s="92"/>
      <c r="D258" s="75"/>
      <c r="E258" s="93"/>
      <c r="F258" s="75"/>
      <c r="G258" s="75"/>
      <c r="H258" s="75"/>
      <c r="I258" s="75"/>
      <c r="J258" s="78"/>
      <c r="K258" s="75"/>
      <c r="L258" s="75"/>
      <c r="M258" s="79"/>
      <c r="N258" s="91"/>
      <c r="O258" s="75"/>
      <c r="P258" s="75"/>
      <c r="Q258" s="91"/>
      <c r="S258" s="80"/>
      <c r="T25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8" s="15"/>
      <c r="Y258" s="15"/>
      <c r="Z258" s="15"/>
      <c r="AA258" s="15"/>
      <c r="AB258" s="15"/>
      <c r="AC258" s="15"/>
      <c r="AD258" s="15"/>
      <c r="AE258" s="15" t="str">
        <f>+IF(AND(Таблица2[№п/п]&lt;&gt;"",Таблица2[СНИЛС]=""),1,"")</f>
        <v/>
      </c>
      <c r="AF258" s="15" t="str">
        <f>+IF(AND(Таблица2[№п/п]&lt;&gt;"",Таблица2[ИНН]=""),1,"")</f>
        <v/>
      </c>
      <c r="AG258" s="15"/>
      <c r="AH258" s="15"/>
      <c r="AI258" s="15"/>
      <c r="AJ258" s="15"/>
      <c r="AK25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8" s="66" t="str">
        <f>+IF((Таблица2[@ в графе мэйл
1- true
0 - false]+Таблица2[. в графе мэйл
1- true
0 - false])&gt;0,Справочник!$E$17,"")</f>
        <v/>
      </c>
      <c r="AP25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8" s="6" t="str">
        <f ca="1">+IF(AND(Таблица2[Дата рождения]&lt;&gt;"",Таблица2[Дата рождения]&gt;Справочник!$I$4),Справочник!$E$14,"")</f>
        <v/>
      </c>
      <c r="AS25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(ОРНЗ)])&lt;&gt;11),Справочник!E266,"")</f>
        <v/>
      </c>
      <c r="AU258" s="6" t="str">
        <f>+IF(AND(Таблица2[ИНН]&lt;&gt;"",LEN(Таблица2[ИНН])&lt;&gt;12),Справочник!$E$8,"")</f>
        <v/>
      </c>
      <c r="AV25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8" s="96" t="str">
        <f>IFERROR(IF(AND(Таблица2[СНИЛС]="",_xlfn.NUMBERVALUE(Таблица2[СНИЛС])),Справочник!$E$11,""),Справочник!$E$11)</f>
        <v/>
      </c>
      <c r="AX258" s="6" t="str">
        <f>+IF(AND(Таблица2[СНИЛС]&lt;&gt;"",LEN(Таблица2[СНИЛС])&lt;&gt;11),Справочник!E275,"")</f>
        <v/>
      </c>
    </row>
    <row r="259" spans="1:50" x14ac:dyDescent="0.25">
      <c r="A259" s="92"/>
      <c r="B259" s="92"/>
      <c r="D259" s="75"/>
      <c r="E259" s="93"/>
      <c r="F259" s="75"/>
      <c r="G259" s="75"/>
      <c r="H259" s="75"/>
      <c r="I259" s="75"/>
      <c r="J259" s="78"/>
      <c r="K259" s="75"/>
      <c r="L259" s="75"/>
      <c r="M259" s="79"/>
      <c r="N259" s="91"/>
      <c r="O259" s="75"/>
      <c r="P259" s="75"/>
      <c r="Q259" s="91"/>
      <c r="S259" s="80"/>
      <c r="T25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5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5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5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59" s="15"/>
      <c r="Y259" s="15"/>
      <c r="Z259" s="15"/>
      <c r="AA259" s="15"/>
      <c r="AB259" s="15"/>
      <c r="AC259" s="15"/>
      <c r="AD259" s="15"/>
      <c r="AE259" s="15" t="str">
        <f>+IF(AND(Таблица2[№п/п]&lt;&gt;"",Таблица2[СНИЛС]=""),1,"")</f>
        <v/>
      </c>
      <c r="AF259" s="15" t="str">
        <f>+IF(AND(Таблица2[№п/п]&lt;&gt;"",Таблица2[ИНН]=""),1,"")</f>
        <v/>
      </c>
      <c r="AG259" s="15"/>
      <c r="AH259" s="15"/>
      <c r="AI259" s="15"/>
      <c r="AJ259" s="15"/>
      <c r="AK25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5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5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5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59" s="66" t="str">
        <f>+IF((Таблица2[@ в графе мэйл
1- true
0 - false]+Таблица2[. в графе мэйл
1- true
0 - false])&gt;0,Справочник!$E$17,"")</f>
        <v/>
      </c>
      <c r="AP25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5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59" s="6" t="str">
        <f ca="1">+IF(AND(Таблица2[Дата рождения]&lt;&gt;"",Таблица2[Дата рождения]&gt;Справочник!$I$4),Справочник!$E$14,"")</f>
        <v/>
      </c>
      <c r="AS25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5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(ОРНЗ)])&lt;&gt;11),Справочник!E267,"")</f>
        <v/>
      </c>
      <c r="AU259" s="6" t="str">
        <f>+IF(AND(Таблица2[ИНН]&lt;&gt;"",LEN(Таблица2[ИНН])&lt;&gt;12),Справочник!$E$8,"")</f>
        <v/>
      </c>
      <c r="AV25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59" s="96" t="str">
        <f>IFERROR(IF(AND(Таблица2[СНИЛС]="",_xlfn.NUMBERVALUE(Таблица2[СНИЛС])),Справочник!$E$11,""),Справочник!$E$11)</f>
        <v/>
      </c>
      <c r="AX259" s="6" t="str">
        <f>+IF(AND(Таблица2[СНИЛС]&lt;&gt;"",LEN(Таблица2[СНИЛС])&lt;&gt;11),Справочник!E276,"")</f>
        <v/>
      </c>
    </row>
    <row r="260" spans="1:50" x14ac:dyDescent="0.25">
      <c r="A260" s="92"/>
      <c r="B260" s="92"/>
      <c r="D260" s="75"/>
      <c r="E260" s="93"/>
      <c r="F260" s="75"/>
      <c r="G260" s="75"/>
      <c r="H260" s="75"/>
      <c r="I260" s="75"/>
      <c r="J260" s="78"/>
      <c r="K260" s="75"/>
      <c r="L260" s="75"/>
      <c r="M260" s="79"/>
      <c r="N260" s="91"/>
      <c r="O260" s="75"/>
      <c r="P260" s="75"/>
      <c r="Q260" s="91"/>
      <c r="S260" s="80"/>
      <c r="T26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0" s="15"/>
      <c r="Y260" s="15"/>
      <c r="Z260" s="15"/>
      <c r="AA260" s="15"/>
      <c r="AB260" s="15"/>
      <c r="AC260" s="15"/>
      <c r="AD260" s="15"/>
      <c r="AE260" s="15" t="str">
        <f>+IF(AND(Таблица2[№п/п]&lt;&gt;"",Таблица2[СНИЛС]=""),1,"")</f>
        <v/>
      </c>
      <c r="AF260" s="15" t="str">
        <f>+IF(AND(Таблица2[№п/п]&lt;&gt;"",Таблица2[ИНН]=""),1,"")</f>
        <v/>
      </c>
      <c r="AG260" s="15"/>
      <c r="AH260" s="15"/>
      <c r="AI260" s="15"/>
      <c r="AJ260" s="15"/>
      <c r="AK26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0" s="66" t="str">
        <f>+IF((Таблица2[@ в графе мэйл
1- true
0 - false]+Таблица2[. в графе мэйл
1- true
0 - false])&gt;0,Справочник!$E$17,"")</f>
        <v/>
      </c>
      <c r="AP26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0" s="6" t="str">
        <f ca="1">+IF(AND(Таблица2[Дата рождения]&lt;&gt;"",Таблица2[Дата рождения]&gt;Справочник!$I$4),Справочник!$E$14,"")</f>
        <v/>
      </c>
      <c r="AS26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(ОРНЗ)])&lt;&gt;11),Справочник!E268,"")</f>
        <v/>
      </c>
      <c r="AU260" s="6" t="str">
        <f>+IF(AND(Таблица2[ИНН]&lt;&gt;"",LEN(Таблица2[ИНН])&lt;&gt;12),Справочник!$E$8,"")</f>
        <v/>
      </c>
      <c r="AV26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0" s="96" t="str">
        <f>IFERROR(IF(AND(Таблица2[СНИЛС]="",_xlfn.NUMBERVALUE(Таблица2[СНИЛС])),Справочник!$E$11,""),Справочник!$E$11)</f>
        <v/>
      </c>
      <c r="AX260" s="6" t="str">
        <f>+IF(AND(Таблица2[СНИЛС]&lt;&gt;"",LEN(Таблица2[СНИЛС])&lt;&gt;11),Справочник!E277,"")</f>
        <v/>
      </c>
    </row>
    <row r="261" spans="1:50" x14ac:dyDescent="0.25">
      <c r="A261" s="92"/>
      <c r="B261" s="92"/>
      <c r="D261" s="75"/>
      <c r="E261" s="93"/>
      <c r="F261" s="75"/>
      <c r="G261" s="75"/>
      <c r="H261" s="75"/>
      <c r="I261" s="75"/>
      <c r="J261" s="78"/>
      <c r="K261" s="75"/>
      <c r="L261" s="75"/>
      <c r="M261" s="79"/>
      <c r="N261" s="91"/>
      <c r="O261" s="75"/>
      <c r="P261" s="75"/>
      <c r="Q261" s="91"/>
      <c r="S261" s="80"/>
      <c r="T26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1" s="15"/>
      <c r="Y261" s="15"/>
      <c r="Z261" s="15"/>
      <c r="AA261" s="15"/>
      <c r="AB261" s="15"/>
      <c r="AC261" s="15"/>
      <c r="AD261" s="15"/>
      <c r="AE261" s="15" t="str">
        <f>+IF(AND(Таблица2[№п/п]&lt;&gt;"",Таблица2[СНИЛС]=""),1,"")</f>
        <v/>
      </c>
      <c r="AF261" s="15" t="str">
        <f>+IF(AND(Таблица2[№п/п]&lt;&gt;"",Таблица2[ИНН]=""),1,"")</f>
        <v/>
      </c>
      <c r="AG261" s="15"/>
      <c r="AH261" s="15"/>
      <c r="AI261" s="15"/>
      <c r="AJ261" s="15"/>
      <c r="AK26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1" s="66" t="str">
        <f>+IF((Таблица2[@ в графе мэйл
1- true
0 - false]+Таблица2[. в графе мэйл
1- true
0 - false])&gt;0,Справочник!$E$17,"")</f>
        <v/>
      </c>
      <c r="AP26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1" s="6" t="str">
        <f ca="1">+IF(AND(Таблица2[Дата рождения]&lt;&gt;"",Таблица2[Дата рождения]&gt;Справочник!$I$4),Справочник!$E$14,"")</f>
        <v/>
      </c>
      <c r="AS26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(ОРНЗ)])&lt;&gt;11),Справочник!E269,"")</f>
        <v/>
      </c>
      <c r="AU261" s="6" t="str">
        <f>+IF(AND(Таблица2[ИНН]&lt;&gt;"",LEN(Таблица2[ИНН])&lt;&gt;12),Справочник!$E$8,"")</f>
        <v/>
      </c>
      <c r="AV26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1" s="96" t="str">
        <f>IFERROR(IF(AND(Таблица2[СНИЛС]="",_xlfn.NUMBERVALUE(Таблица2[СНИЛС])),Справочник!$E$11,""),Справочник!$E$11)</f>
        <v/>
      </c>
      <c r="AX261" s="6" t="str">
        <f>+IF(AND(Таблица2[СНИЛС]&lt;&gt;"",LEN(Таблица2[СНИЛС])&lt;&gt;11),Справочник!E278,"")</f>
        <v/>
      </c>
    </row>
    <row r="262" spans="1:50" x14ac:dyDescent="0.25">
      <c r="A262" s="92"/>
      <c r="B262" s="92"/>
      <c r="D262" s="75"/>
      <c r="E262" s="93"/>
      <c r="F262" s="75"/>
      <c r="G262" s="75"/>
      <c r="H262" s="75"/>
      <c r="I262" s="75"/>
      <c r="J262" s="78"/>
      <c r="K262" s="75"/>
      <c r="L262" s="75"/>
      <c r="M262" s="79"/>
      <c r="N262" s="91"/>
      <c r="O262" s="75"/>
      <c r="P262" s="75"/>
      <c r="Q262" s="91"/>
      <c r="S262" s="80"/>
      <c r="T26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2" s="15"/>
      <c r="Y262" s="15"/>
      <c r="Z262" s="15"/>
      <c r="AA262" s="15"/>
      <c r="AB262" s="15"/>
      <c r="AC262" s="15"/>
      <c r="AD262" s="15"/>
      <c r="AE262" s="15" t="str">
        <f>+IF(AND(Таблица2[№п/п]&lt;&gt;"",Таблица2[СНИЛС]=""),1,"")</f>
        <v/>
      </c>
      <c r="AF262" s="15" t="str">
        <f>+IF(AND(Таблица2[№п/п]&lt;&gt;"",Таблица2[ИНН]=""),1,"")</f>
        <v/>
      </c>
      <c r="AG262" s="15"/>
      <c r="AH262" s="15"/>
      <c r="AI262" s="15"/>
      <c r="AJ262" s="15"/>
      <c r="AK26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2" s="66" t="str">
        <f>+IF((Таблица2[@ в графе мэйл
1- true
0 - false]+Таблица2[. в графе мэйл
1- true
0 - false])&gt;0,Справочник!$E$17,"")</f>
        <v/>
      </c>
      <c r="AP26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2" s="6" t="str">
        <f ca="1">+IF(AND(Таблица2[Дата рождения]&lt;&gt;"",Таблица2[Дата рождения]&gt;Справочник!$I$4),Справочник!$E$14,"")</f>
        <v/>
      </c>
      <c r="AS26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(ОРНЗ)])&lt;&gt;11),Справочник!E270,"")</f>
        <v/>
      </c>
      <c r="AU262" s="6" t="str">
        <f>+IF(AND(Таблица2[ИНН]&lt;&gt;"",LEN(Таблица2[ИНН])&lt;&gt;12),Справочник!$E$8,"")</f>
        <v/>
      </c>
      <c r="AV26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2" s="96" t="str">
        <f>IFERROR(IF(AND(Таблица2[СНИЛС]="",_xlfn.NUMBERVALUE(Таблица2[СНИЛС])),Справочник!$E$11,""),Справочник!$E$11)</f>
        <v/>
      </c>
      <c r="AX262" s="6" t="str">
        <f>+IF(AND(Таблица2[СНИЛС]&lt;&gt;"",LEN(Таблица2[СНИЛС])&lt;&gt;11),Справочник!E279,"")</f>
        <v/>
      </c>
    </row>
    <row r="263" spans="1:50" x14ac:dyDescent="0.25">
      <c r="A263" s="92"/>
      <c r="B263" s="92"/>
      <c r="D263" s="75"/>
      <c r="E263" s="93"/>
      <c r="F263" s="75"/>
      <c r="G263" s="75"/>
      <c r="H263" s="75"/>
      <c r="I263" s="75"/>
      <c r="J263" s="78"/>
      <c r="K263" s="75"/>
      <c r="L263" s="75"/>
      <c r="M263" s="79"/>
      <c r="N263" s="91"/>
      <c r="O263" s="75"/>
      <c r="P263" s="75"/>
      <c r="Q263" s="91"/>
      <c r="S263" s="80"/>
      <c r="T26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3" s="15"/>
      <c r="Y263" s="15"/>
      <c r="Z263" s="15"/>
      <c r="AA263" s="15"/>
      <c r="AB263" s="15"/>
      <c r="AC263" s="15"/>
      <c r="AD263" s="15"/>
      <c r="AE263" s="15" t="str">
        <f>+IF(AND(Таблица2[№п/п]&lt;&gt;"",Таблица2[СНИЛС]=""),1,"")</f>
        <v/>
      </c>
      <c r="AF263" s="15" t="str">
        <f>+IF(AND(Таблица2[№п/п]&lt;&gt;"",Таблица2[ИНН]=""),1,"")</f>
        <v/>
      </c>
      <c r="AG263" s="15"/>
      <c r="AH263" s="15"/>
      <c r="AI263" s="15"/>
      <c r="AJ263" s="15"/>
      <c r="AK26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3" s="66" t="str">
        <f>+IF((Таблица2[@ в графе мэйл
1- true
0 - false]+Таблица2[. в графе мэйл
1- true
0 - false])&gt;0,Справочник!$E$17,"")</f>
        <v/>
      </c>
      <c r="AP26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3" s="6" t="str">
        <f ca="1">+IF(AND(Таблица2[Дата рождения]&lt;&gt;"",Таблица2[Дата рождения]&gt;Справочник!$I$4),Справочник!$E$14,"")</f>
        <v/>
      </c>
      <c r="AS26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(ОРНЗ)])&lt;&gt;11),Справочник!E271,"")</f>
        <v/>
      </c>
      <c r="AU263" s="6" t="str">
        <f>+IF(AND(Таблица2[ИНН]&lt;&gt;"",LEN(Таблица2[ИНН])&lt;&gt;12),Справочник!$E$8,"")</f>
        <v/>
      </c>
      <c r="AV26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3" s="96" t="str">
        <f>IFERROR(IF(AND(Таблица2[СНИЛС]="",_xlfn.NUMBERVALUE(Таблица2[СНИЛС])),Справочник!$E$11,""),Справочник!$E$11)</f>
        <v/>
      </c>
      <c r="AX263" s="6" t="str">
        <f>+IF(AND(Таблица2[СНИЛС]&lt;&gt;"",LEN(Таблица2[СНИЛС])&lt;&gt;11),Справочник!E280,"")</f>
        <v/>
      </c>
    </row>
    <row r="264" spans="1:50" x14ac:dyDescent="0.25">
      <c r="A264" s="92"/>
      <c r="B264" s="92"/>
      <c r="D264" s="75"/>
      <c r="E264" s="93"/>
      <c r="F264" s="75"/>
      <c r="G264" s="75"/>
      <c r="H264" s="75"/>
      <c r="I264" s="75"/>
      <c r="J264" s="78"/>
      <c r="K264" s="75"/>
      <c r="L264" s="75"/>
      <c r="M264" s="79"/>
      <c r="N264" s="91"/>
      <c r="O264" s="75"/>
      <c r="P264" s="75"/>
      <c r="Q264" s="91"/>
      <c r="S264" s="80"/>
      <c r="T26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4" s="15"/>
      <c r="Y264" s="15"/>
      <c r="Z264" s="15"/>
      <c r="AA264" s="15"/>
      <c r="AB264" s="15"/>
      <c r="AC264" s="15"/>
      <c r="AD264" s="15"/>
      <c r="AE264" s="15" t="str">
        <f>+IF(AND(Таблица2[№п/п]&lt;&gt;"",Таблица2[СНИЛС]=""),1,"")</f>
        <v/>
      </c>
      <c r="AF264" s="15" t="str">
        <f>+IF(AND(Таблица2[№п/п]&lt;&gt;"",Таблица2[ИНН]=""),1,"")</f>
        <v/>
      </c>
      <c r="AG264" s="15"/>
      <c r="AH264" s="15"/>
      <c r="AI264" s="15"/>
      <c r="AJ264" s="15"/>
      <c r="AK26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4" s="66" t="str">
        <f>+IF((Таблица2[@ в графе мэйл
1- true
0 - false]+Таблица2[. в графе мэйл
1- true
0 - false])&gt;0,Справочник!$E$17,"")</f>
        <v/>
      </c>
      <c r="AP26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4" s="6" t="str">
        <f ca="1">+IF(AND(Таблица2[Дата рождения]&lt;&gt;"",Таблица2[Дата рождения]&gt;Справочник!$I$4),Справочник!$E$14,"")</f>
        <v/>
      </c>
      <c r="AS26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(ОРНЗ)])&lt;&gt;11),Справочник!E272,"")</f>
        <v/>
      </c>
      <c r="AU264" s="6" t="str">
        <f>+IF(AND(Таблица2[ИНН]&lt;&gt;"",LEN(Таблица2[ИНН])&lt;&gt;12),Справочник!$E$8,"")</f>
        <v/>
      </c>
      <c r="AV26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4" s="96" t="str">
        <f>IFERROR(IF(AND(Таблица2[СНИЛС]="",_xlfn.NUMBERVALUE(Таблица2[СНИЛС])),Справочник!$E$11,""),Справочник!$E$11)</f>
        <v/>
      </c>
      <c r="AX264" s="6" t="str">
        <f>+IF(AND(Таблица2[СНИЛС]&lt;&gt;"",LEN(Таблица2[СНИЛС])&lt;&gt;11),Справочник!E281,"")</f>
        <v/>
      </c>
    </row>
    <row r="265" spans="1:50" x14ac:dyDescent="0.25">
      <c r="A265" s="92"/>
      <c r="B265" s="92"/>
      <c r="D265" s="75"/>
      <c r="E265" s="93"/>
      <c r="F265" s="75"/>
      <c r="G265" s="75"/>
      <c r="H265" s="75"/>
      <c r="I265" s="75"/>
      <c r="J265" s="78"/>
      <c r="K265" s="75"/>
      <c r="L265" s="75"/>
      <c r="M265" s="79"/>
      <c r="N265" s="91"/>
      <c r="O265" s="75"/>
      <c r="P265" s="75"/>
      <c r="Q265" s="91"/>
      <c r="S265" s="80"/>
      <c r="T26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5" s="15"/>
      <c r="Y265" s="15"/>
      <c r="Z265" s="15"/>
      <c r="AA265" s="15"/>
      <c r="AB265" s="15"/>
      <c r="AC265" s="15"/>
      <c r="AD265" s="15"/>
      <c r="AE265" s="15" t="str">
        <f>+IF(AND(Таблица2[№п/п]&lt;&gt;"",Таблица2[СНИЛС]=""),1,"")</f>
        <v/>
      </c>
      <c r="AF265" s="15" t="str">
        <f>+IF(AND(Таблица2[№п/п]&lt;&gt;"",Таблица2[ИНН]=""),1,"")</f>
        <v/>
      </c>
      <c r="AG265" s="15"/>
      <c r="AH265" s="15"/>
      <c r="AI265" s="15"/>
      <c r="AJ265" s="15"/>
      <c r="AK26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5" s="66" t="str">
        <f>+IF((Таблица2[@ в графе мэйл
1- true
0 - false]+Таблица2[. в графе мэйл
1- true
0 - false])&gt;0,Справочник!$E$17,"")</f>
        <v/>
      </c>
      <c r="AP26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5" s="6" t="str">
        <f ca="1">+IF(AND(Таблица2[Дата рождения]&lt;&gt;"",Таблица2[Дата рождения]&gt;Справочник!$I$4),Справочник!$E$14,"")</f>
        <v/>
      </c>
      <c r="AS26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(ОРНЗ)])&lt;&gt;11),Справочник!E273,"")</f>
        <v/>
      </c>
      <c r="AU265" s="6" t="str">
        <f>+IF(AND(Таблица2[ИНН]&lt;&gt;"",LEN(Таблица2[ИНН])&lt;&gt;12),Справочник!$E$8,"")</f>
        <v/>
      </c>
      <c r="AV26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5" s="96" t="str">
        <f>IFERROR(IF(AND(Таблица2[СНИЛС]="",_xlfn.NUMBERVALUE(Таблица2[СНИЛС])),Справочник!$E$11,""),Справочник!$E$11)</f>
        <v/>
      </c>
      <c r="AX265" s="6" t="str">
        <f>+IF(AND(Таблица2[СНИЛС]&lt;&gt;"",LEN(Таблица2[СНИЛС])&lt;&gt;11),Справочник!E282,"")</f>
        <v/>
      </c>
    </row>
    <row r="266" spans="1:50" x14ac:dyDescent="0.25">
      <c r="A266" s="92"/>
      <c r="B266" s="92"/>
      <c r="D266" s="75"/>
      <c r="E266" s="93"/>
      <c r="F266" s="75"/>
      <c r="G266" s="75"/>
      <c r="H266" s="75"/>
      <c r="I266" s="75"/>
      <c r="J266" s="78"/>
      <c r="K266" s="75"/>
      <c r="L266" s="75"/>
      <c r="M266" s="79"/>
      <c r="N266" s="91"/>
      <c r="O266" s="75"/>
      <c r="P266" s="75"/>
      <c r="Q266" s="91"/>
      <c r="S266" s="80"/>
      <c r="T26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6" s="15"/>
      <c r="Y266" s="15"/>
      <c r="Z266" s="15"/>
      <c r="AA266" s="15"/>
      <c r="AB266" s="15"/>
      <c r="AC266" s="15"/>
      <c r="AD266" s="15"/>
      <c r="AE266" s="15" t="str">
        <f>+IF(AND(Таблица2[№п/п]&lt;&gt;"",Таблица2[СНИЛС]=""),1,"")</f>
        <v/>
      </c>
      <c r="AF266" s="15" t="str">
        <f>+IF(AND(Таблица2[№п/п]&lt;&gt;"",Таблица2[ИНН]=""),1,"")</f>
        <v/>
      </c>
      <c r="AG266" s="15"/>
      <c r="AH266" s="15"/>
      <c r="AI266" s="15"/>
      <c r="AJ266" s="15"/>
      <c r="AK26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6" s="66" t="str">
        <f>+IF((Таблица2[@ в графе мэйл
1- true
0 - false]+Таблица2[. в графе мэйл
1- true
0 - false])&gt;0,Справочник!$E$17,"")</f>
        <v/>
      </c>
      <c r="AP26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6" s="6" t="str">
        <f ca="1">+IF(AND(Таблица2[Дата рождения]&lt;&gt;"",Таблица2[Дата рождения]&gt;Справочник!$I$4),Справочник!$E$14,"")</f>
        <v/>
      </c>
      <c r="AS26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(ОРНЗ)])&lt;&gt;11),Справочник!E274,"")</f>
        <v/>
      </c>
      <c r="AU266" s="6" t="str">
        <f>+IF(AND(Таблица2[ИНН]&lt;&gt;"",LEN(Таблица2[ИНН])&lt;&gt;12),Справочник!$E$8,"")</f>
        <v/>
      </c>
      <c r="AV26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6" s="96" t="str">
        <f>IFERROR(IF(AND(Таблица2[СНИЛС]="",_xlfn.NUMBERVALUE(Таблица2[СНИЛС])),Справочник!$E$11,""),Справочник!$E$11)</f>
        <v/>
      </c>
      <c r="AX266" s="6" t="str">
        <f>+IF(AND(Таблица2[СНИЛС]&lt;&gt;"",LEN(Таблица2[СНИЛС])&lt;&gt;11),Справочник!E283,"")</f>
        <v/>
      </c>
    </row>
    <row r="267" spans="1:50" x14ac:dyDescent="0.25">
      <c r="A267" s="92"/>
      <c r="B267" s="92"/>
      <c r="D267" s="75"/>
      <c r="E267" s="93"/>
      <c r="F267" s="75"/>
      <c r="G267" s="75"/>
      <c r="H267" s="75"/>
      <c r="I267" s="75"/>
      <c r="J267" s="78"/>
      <c r="K267" s="75"/>
      <c r="L267" s="75"/>
      <c r="M267" s="79"/>
      <c r="N267" s="91"/>
      <c r="O267" s="75"/>
      <c r="P267" s="75"/>
      <c r="Q267" s="91"/>
      <c r="S267" s="80"/>
      <c r="T26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7" s="15"/>
      <c r="Y267" s="15"/>
      <c r="Z267" s="15"/>
      <c r="AA267" s="15"/>
      <c r="AB267" s="15"/>
      <c r="AC267" s="15"/>
      <c r="AD267" s="15"/>
      <c r="AE267" s="15" t="str">
        <f>+IF(AND(Таблица2[№п/п]&lt;&gt;"",Таблица2[СНИЛС]=""),1,"")</f>
        <v/>
      </c>
      <c r="AF267" s="15" t="str">
        <f>+IF(AND(Таблица2[№п/п]&lt;&gt;"",Таблица2[ИНН]=""),1,"")</f>
        <v/>
      </c>
      <c r="AG267" s="15"/>
      <c r="AH267" s="15"/>
      <c r="AI267" s="15"/>
      <c r="AJ267" s="15"/>
      <c r="AK26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7" s="66" t="str">
        <f>+IF((Таблица2[@ в графе мэйл
1- true
0 - false]+Таблица2[. в графе мэйл
1- true
0 - false])&gt;0,Справочник!$E$17,"")</f>
        <v/>
      </c>
      <c r="AP26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7" s="6" t="str">
        <f ca="1">+IF(AND(Таблица2[Дата рождения]&lt;&gt;"",Таблица2[Дата рождения]&gt;Справочник!$I$4),Справочник!$E$14,"")</f>
        <v/>
      </c>
      <c r="AS26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(ОРНЗ)])&lt;&gt;11),Справочник!E275,"")</f>
        <v/>
      </c>
      <c r="AU267" s="6" t="str">
        <f>+IF(AND(Таблица2[ИНН]&lt;&gt;"",LEN(Таблица2[ИНН])&lt;&gt;12),Справочник!$E$8,"")</f>
        <v/>
      </c>
      <c r="AV26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7" s="96" t="str">
        <f>IFERROR(IF(AND(Таблица2[СНИЛС]="",_xlfn.NUMBERVALUE(Таблица2[СНИЛС])),Справочник!$E$11,""),Справочник!$E$11)</f>
        <v/>
      </c>
      <c r="AX267" s="6" t="str">
        <f>+IF(AND(Таблица2[СНИЛС]&lt;&gt;"",LEN(Таблица2[СНИЛС])&lt;&gt;11),Справочник!E284,"")</f>
        <v/>
      </c>
    </row>
    <row r="268" spans="1:50" x14ac:dyDescent="0.25">
      <c r="A268" s="92"/>
      <c r="B268" s="92"/>
      <c r="D268" s="75"/>
      <c r="E268" s="93"/>
      <c r="F268" s="75"/>
      <c r="G268" s="75"/>
      <c r="H268" s="75"/>
      <c r="I268" s="75"/>
      <c r="J268" s="78"/>
      <c r="K268" s="75"/>
      <c r="L268" s="75"/>
      <c r="M268" s="79"/>
      <c r="N268" s="91"/>
      <c r="O268" s="75"/>
      <c r="P268" s="75"/>
      <c r="Q268" s="91"/>
      <c r="S268" s="80"/>
      <c r="T26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8" s="15"/>
      <c r="Y268" s="15"/>
      <c r="Z268" s="15"/>
      <c r="AA268" s="15"/>
      <c r="AB268" s="15"/>
      <c r="AC268" s="15"/>
      <c r="AD268" s="15"/>
      <c r="AE268" s="15" t="str">
        <f>+IF(AND(Таблица2[№п/п]&lt;&gt;"",Таблица2[СНИЛС]=""),1,"")</f>
        <v/>
      </c>
      <c r="AF268" s="15" t="str">
        <f>+IF(AND(Таблица2[№п/п]&lt;&gt;"",Таблица2[ИНН]=""),1,"")</f>
        <v/>
      </c>
      <c r="AG268" s="15"/>
      <c r="AH268" s="15"/>
      <c r="AI268" s="15"/>
      <c r="AJ268" s="15"/>
      <c r="AK26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8" s="66" t="str">
        <f>+IF((Таблица2[@ в графе мэйл
1- true
0 - false]+Таблица2[. в графе мэйл
1- true
0 - false])&gt;0,Справочник!$E$17,"")</f>
        <v/>
      </c>
      <c r="AP26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8" s="6" t="str">
        <f ca="1">+IF(AND(Таблица2[Дата рождения]&lt;&gt;"",Таблица2[Дата рождения]&gt;Справочник!$I$4),Справочник!$E$14,"")</f>
        <v/>
      </c>
      <c r="AS26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(ОРНЗ)])&lt;&gt;11),Справочник!E276,"")</f>
        <v/>
      </c>
      <c r="AU268" s="6" t="str">
        <f>+IF(AND(Таблица2[ИНН]&lt;&gt;"",LEN(Таблица2[ИНН])&lt;&gt;12),Справочник!$E$8,"")</f>
        <v/>
      </c>
      <c r="AV26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8" s="96" t="str">
        <f>IFERROR(IF(AND(Таблица2[СНИЛС]="",_xlfn.NUMBERVALUE(Таблица2[СНИЛС])),Справочник!$E$11,""),Справочник!$E$11)</f>
        <v/>
      </c>
      <c r="AX268" s="6" t="str">
        <f>+IF(AND(Таблица2[СНИЛС]&lt;&gt;"",LEN(Таблица2[СНИЛС])&lt;&gt;11),Справочник!E285,"")</f>
        <v/>
      </c>
    </row>
    <row r="269" spans="1:50" x14ac:dyDescent="0.25">
      <c r="A269" s="92"/>
      <c r="B269" s="92"/>
      <c r="D269" s="75"/>
      <c r="E269" s="93"/>
      <c r="F269" s="75"/>
      <c r="G269" s="75"/>
      <c r="H269" s="75"/>
      <c r="I269" s="75"/>
      <c r="J269" s="78"/>
      <c r="K269" s="75"/>
      <c r="L269" s="75"/>
      <c r="M269" s="79"/>
      <c r="N269" s="91"/>
      <c r="O269" s="75"/>
      <c r="P269" s="75"/>
      <c r="Q269" s="91"/>
      <c r="S269" s="80"/>
      <c r="T26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6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6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6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69" s="15"/>
      <c r="Y269" s="15"/>
      <c r="Z269" s="15"/>
      <c r="AA269" s="15"/>
      <c r="AB269" s="15"/>
      <c r="AC269" s="15"/>
      <c r="AD269" s="15"/>
      <c r="AE269" s="15" t="str">
        <f>+IF(AND(Таблица2[№п/п]&lt;&gt;"",Таблица2[СНИЛС]=""),1,"")</f>
        <v/>
      </c>
      <c r="AF269" s="15" t="str">
        <f>+IF(AND(Таблица2[№п/п]&lt;&gt;"",Таблица2[ИНН]=""),1,"")</f>
        <v/>
      </c>
      <c r="AG269" s="15"/>
      <c r="AH269" s="15"/>
      <c r="AI269" s="15"/>
      <c r="AJ269" s="15"/>
      <c r="AK26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6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6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6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69" s="66" t="str">
        <f>+IF((Таблица2[@ в графе мэйл
1- true
0 - false]+Таблица2[. в графе мэйл
1- true
0 - false])&gt;0,Справочник!$E$17,"")</f>
        <v/>
      </c>
      <c r="AP26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6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69" s="6" t="str">
        <f ca="1">+IF(AND(Таблица2[Дата рождения]&lt;&gt;"",Таблица2[Дата рождения]&gt;Справочник!$I$4),Справочник!$E$14,"")</f>
        <v/>
      </c>
      <c r="AS26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6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(ОРНЗ)])&lt;&gt;11),Справочник!E277,"")</f>
        <v/>
      </c>
      <c r="AU269" s="6" t="str">
        <f>+IF(AND(Таблица2[ИНН]&lt;&gt;"",LEN(Таблица2[ИНН])&lt;&gt;12),Справочник!$E$8,"")</f>
        <v/>
      </c>
      <c r="AV26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69" s="96" t="str">
        <f>IFERROR(IF(AND(Таблица2[СНИЛС]="",_xlfn.NUMBERVALUE(Таблица2[СНИЛС])),Справочник!$E$11,""),Справочник!$E$11)</f>
        <v/>
      </c>
      <c r="AX269" s="6" t="str">
        <f>+IF(AND(Таблица2[СНИЛС]&lt;&gt;"",LEN(Таблица2[СНИЛС])&lt;&gt;11),Справочник!E286,"")</f>
        <v/>
      </c>
    </row>
    <row r="270" spans="1:50" x14ac:dyDescent="0.25">
      <c r="A270" s="92"/>
      <c r="B270" s="92"/>
      <c r="D270" s="75"/>
      <c r="E270" s="93"/>
      <c r="F270" s="75"/>
      <c r="G270" s="75"/>
      <c r="H270" s="75"/>
      <c r="I270" s="75"/>
      <c r="J270" s="78"/>
      <c r="K270" s="75"/>
      <c r="L270" s="75"/>
      <c r="M270" s="79"/>
      <c r="N270" s="91"/>
      <c r="O270" s="75"/>
      <c r="P270" s="75"/>
      <c r="Q270" s="91"/>
      <c r="S270" s="80"/>
      <c r="T27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0" s="15"/>
      <c r="Y270" s="15"/>
      <c r="Z270" s="15"/>
      <c r="AA270" s="15"/>
      <c r="AB270" s="15"/>
      <c r="AC270" s="15"/>
      <c r="AD270" s="15"/>
      <c r="AE270" s="15" t="str">
        <f>+IF(AND(Таблица2[№п/п]&lt;&gt;"",Таблица2[СНИЛС]=""),1,"")</f>
        <v/>
      </c>
      <c r="AF270" s="15" t="str">
        <f>+IF(AND(Таблица2[№п/п]&lt;&gt;"",Таблица2[ИНН]=""),1,"")</f>
        <v/>
      </c>
      <c r="AG270" s="15"/>
      <c r="AH270" s="15"/>
      <c r="AI270" s="15"/>
      <c r="AJ270" s="15"/>
      <c r="AK27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0" s="66" t="str">
        <f>+IF((Таблица2[@ в графе мэйл
1- true
0 - false]+Таблица2[. в графе мэйл
1- true
0 - false])&gt;0,Справочник!$E$17,"")</f>
        <v/>
      </c>
      <c r="AP27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0" s="6" t="str">
        <f ca="1">+IF(AND(Таблица2[Дата рождения]&lt;&gt;"",Таблица2[Дата рождения]&gt;Справочник!$I$4),Справочник!$E$14,"")</f>
        <v/>
      </c>
      <c r="AS27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(ОРНЗ)])&lt;&gt;11),Справочник!E278,"")</f>
        <v/>
      </c>
      <c r="AU270" s="6" t="str">
        <f>+IF(AND(Таблица2[ИНН]&lt;&gt;"",LEN(Таблица2[ИНН])&lt;&gt;12),Справочник!$E$8,"")</f>
        <v/>
      </c>
      <c r="AV27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0" s="96" t="str">
        <f>IFERROR(IF(AND(Таблица2[СНИЛС]="",_xlfn.NUMBERVALUE(Таблица2[СНИЛС])),Справочник!$E$11,""),Справочник!$E$11)</f>
        <v/>
      </c>
      <c r="AX270" s="6" t="str">
        <f>+IF(AND(Таблица2[СНИЛС]&lt;&gt;"",LEN(Таблица2[СНИЛС])&lt;&gt;11),Справочник!E287,"")</f>
        <v/>
      </c>
    </row>
    <row r="271" spans="1:50" x14ac:dyDescent="0.25">
      <c r="A271" s="92"/>
      <c r="B271" s="92"/>
      <c r="D271" s="75"/>
      <c r="E271" s="93"/>
      <c r="F271" s="75"/>
      <c r="G271" s="75"/>
      <c r="H271" s="75"/>
      <c r="I271" s="75"/>
      <c r="J271" s="78"/>
      <c r="K271" s="75"/>
      <c r="L271" s="75"/>
      <c r="M271" s="79"/>
      <c r="N271" s="91"/>
      <c r="O271" s="75"/>
      <c r="P271" s="75"/>
      <c r="Q271" s="91"/>
      <c r="S271" s="80"/>
      <c r="T27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1" s="15"/>
      <c r="Y271" s="15"/>
      <c r="Z271" s="15"/>
      <c r="AA271" s="15"/>
      <c r="AB271" s="15"/>
      <c r="AC271" s="15"/>
      <c r="AD271" s="15"/>
      <c r="AE271" s="15" t="str">
        <f>+IF(AND(Таблица2[№п/п]&lt;&gt;"",Таблица2[СНИЛС]=""),1,"")</f>
        <v/>
      </c>
      <c r="AF271" s="15" t="str">
        <f>+IF(AND(Таблица2[№п/п]&lt;&gt;"",Таблица2[ИНН]=""),1,"")</f>
        <v/>
      </c>
      <c r="AG271" s="15"/>
      <c r="AH271" s="15"/>
      <c r="AI271" s="15"/>
      <c r="AJ271" s="15"/>
      <c r="AK27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1" s="66" t="str">
        <f>+IF((Таблица2[@ в графе мэйл
1- true
0 - false]+Таблица2[. в графе мэйл
1- true
0 - false])&gt;0,Справочник!$E$17,"")</f>
        <v/>
      </c>
      <c r="AP27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1" s="6" t="str">
        <f ca="1">+IF(AND(Таблица2[Дата рождения]&lt;&gt;"",Таблица2[Дата рождения]&gt;Справочник!$I$4),Справочник!$E$14,"")</f>
        <v/>
      </c>
      <c r="AS27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(ОРНЗ)])&lt;&gt;11),Справочник!E279,"")</f>
        <v/>
      </c>
      <c r="AU271" s="6" t="str">
        <f>+IF(AND(Таблица2[ИНН]&lt;&gt;"",LEN(Таблица2[ИНН])&lt;&gt;12),Справочник!$E$8,"")</f>
        <v/>
      </c>
      <c r="AV27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1" s="96" t="str">
        <f>IFERROR(IF(AND(Таблица2[СНИЛС]="",_xlfn.NUMBERVALUE(Таблица2[СНИЛС])),Справочник!$E$11,""),Справочник!$E$11)</f>
        <v/>
      </c>
      <c r="AX271" s="6" t="str">
        <f>+IF(AND(Таблица2[СНИЛС]&lt;&gt;"",LEN(Таблица2[СНИЛС])&lt;&gt;11),Справочник!E288,"")</f>
        <v/>
      </c>
    </row>
    <row r="272" spans="1:50" x14ac:dyDescent="0.25">
      <c r="A272" s="92"/>
      <c r="B272" s="92"/>
      <c r="D272" s="75"/>
      <c r="E272" s="93"/>
      <c r="F272" s="75"/>
      <c r="G272" s="75"/>
      <c r="H272" s="75"/>
      <c r="I272" s="75"/>
      <c r="J272" s="78"/>
      <c r="K272" s="75"/>
      <c r="L272" s="75"/>
      <c r="M272" s="79"/>
      <c r="N272" s="91"/>
      <c r="O272" s="75"/>
      <c r="P272" s="75"/>
      <c r="Q272" s="91"/>
      <c r="S272" s="80"/>
      <c r="T27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2" s="15"/>
      <c r="Y272" s="15"/>
      <c r="Z272" s="15"/>
      <c r="AA272" s="15"/>
      <c r="AB272" s="15"/>
      <c r="AC272" s="15"/>
      <c r="AD272" s="15"/>
      <c r="AE272" s="15" t="str">
        <f>+IF(AND(Таблица2[№п/п]&lt;&gt;"",Таблица2[СНИЛС]=""),1,"")</f>
        <v/>
      </c>
      <c r="AF272" s="15" t="str">
        <f>+IF(AND(Таблица2[№п/п]&lt;&gt;"",Таблица2[ИНН]=""),1,"")</f>
        <v/>
      </c>
      <c r="AG272" s="15"/>
      <c r="AH272" s="15"/>
      <c r="AI272" s="15"/>
      <c r="AJ272" s="15"/>
      <c r="AK27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2" s="66" t="str">
        <f>+IF((Таблица2[@ в графе мэйл
1- true
0 - false]+Таблица2[. в графе мэйл
1- true
0 - false])&gt;0,Справочник!$E$17,"")</f>
        <v/>
      </c>
      <c r="AP27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2" s="6" t="str">
        <f ca="1">+IF(AND(Таблица2[Дата рождения]&lt;&gt;"",Таблица2[Дата рождения]&gt;Справочник!$I$4),Справочник!$E$14,"")</f>
        <v/>
      </c>
      <c r="AS27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(ОРНЗ)])&lt;&gt;11),Справочник!E280,"")</f>
        <v/>
      </c>
      <c r="AU272" s="6" t="str">
        <f>+IF(AND(Таблица2[ИНН]&lt;&gt;"",LEN(Таблица2[ИНН])&lt;&gt;12),Справочник!$E$8,"")</f>
        <v/>
      </c>
      <c r="AV27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2" s="96" t="str">
        <f>IFERROR(IF(AND(Таблица2[СНИЛС]="",_xlfn.NUMBERVALUE(Таблица2[СНИЛС])),Справочник!$E$11,""),Справочник!$E$11)</f>
        <v/>
      </c>
      <c r="AX272" s="6" t="str">
        <f>+IF(AND(Таблица2[СНИЛС]&lt;&gt;"",LEN(Таблица2[СНИЛС])&lt;&gt;11),Справочник!E289,"")</f>
        <v/>
      </c>
    </row>
    <row r="273" spans="1:50" x14ac:dyDescent="0.25">
      <c r="A273" s="92"/>
      <c r="B273" s="92"/>
      <c r="D273" s="75"/>
      <c r="E273" s="93"/>
      <c r="F273" s="75"/>
      <c r="G273" s="75"/>
      <c r="H273" s="75"/>
      <c r="I273" s="75"/>
      <c r="J273" s="78"/>
      <c r="K273" s="75"/>
      <c r="L273" s="75"/>
      <c r="M273" s="79"/>
      <c r="N273" s="91"/>
      <c r="O273" s="75"/>
      <c r="P273" s="75"/>
      <c r="Q273" s="91"/>
      <c r="S273" s="80"/>
      <c r="T27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3" s="15"/>
      <c r="Y273" s="15"/>
      <c r="Z273" s="15"/>
      <c r="AA273" s="15"/>
      <c r="AB273" s="15"/>
      <c r="AC273" s="15"/>
      <c r="AD273" s="15"/>
      <c r="AE273" s="15" t="str">
        <f>+IF(AND(Таблица2[№п/п]&lt;&gt;"",Таблица2[СНИЛС]=""),1,"")</f>
        <v/>
      </c>
      <c r="AF273" s="15" t="str">
        <f>+IF(AND(Таблица2[№п/п]&lt;&gt;"",Таблица2[ИНН]=""),1,"")</f>
        <v/>
      </c>
      <c r="AG273" s="15"/>
      <c r="AH273" s="15"/>
      <c r="AI273" s="15"/>
      <c r="AJ273" s="15"/>
      <c r="AK27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3" s="66" t="str">
        <f>+IF((Таблица2[@ в графе мэйл
1- true
0 - false]+Таблица2[. в графе мэйл
1- true
0 - false])&gt;0,Справочник!$E$17,"")</f>
        <v/>
      </c>
      <c r="AP27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3" s="6" t="str">
        <f ca="1">+IF(AND(Таблица2[Дата рождения]&lt;&gt;"",Таблица2[Дата рождения]&gt;Справочник!$I$4),Справочник!$E$14,"")</f>
        <v/>
      </c>
      <c r="AS27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(ОРНЗ)])&lt;&gt;11),Справочник!E281,"")</f>
        <v/>
      </c>
      <c r="AU273" s="6" t="str">
        <f>+IF(AND(Таблица2[ИНН]&lt;&gt;"",LEN(Таблица2[ИНН])&lt;&gt;12),Справочник!$E$8,"")</f>
        <v/>
      </c>
      <c r="AV27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3" s="96" t="str">
        <f>IFERROR(IF(AND(Таблица2[СНИЛС]="",_xlfn.NUMBERVALUE(Таблица2[СНИЛС])),Справочник!$E$11,""),Справочник!$E$11)</f>
        <v/>
      </c>
      <c r="AX273" s="6" t="str">
        <f>+IF(AND(Таблица2[СНИЛС]&lt;&gt;"",LEN(Таблица2[СНИЛС])&lt;&gt;11),Справочник!E290,"")</f>
        <v/>
      </c>
    </row>
    <row r="274" spans="1:50" x14ac:dyDescent="0.25">
      <c r="A274" s="92"/>
      <c r="B274" s="92"/>
      <c r="D274" s="75"/>
      <c r="E274" s="93"/>
      <c r="F274" s="75"/>
      <c r="G274" s="75"/>
      <c r="H274" s="75"/>
      <c r="I274" s="75"/>
      <c r="J274" s="78"/>
      <c r="K274" s="75"/>
      <c r="L274" s="75"/>
      <c r="M274" s="79"/>
      <c r="N274" s="91"/>
      <c r="O274" s="75"/>
      <c r="P274" s="75"/>
      <c r="Q274" s="91"/>
      <c r="S274" s="80"/>
      <c r="T27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4" s="15"/>
      <c r="Y274" s="15"/>
      <c r="Z274" s="15"/>
      <c r="AA274" s="15"/>
      <c r="AB274" s="15"/>
      <c r="AC274" s="15"/>
      <c r="AD274" s="15"/>
      <c r="AE274" s="15" t="str">
        <f>+IF(AND(Таблица2[№п/п]&lt;&gt;"",Таблица2[СНИЛС]=""),1,"")</f>
        <v/>
      </c>
      <c r="AF274" s="15" t="str">
        <f>+IF(AND(Таблица2[№п/п]&lt;&gt;"",Таблица2[ИНН]=""),1,"")</f>
        <v/>
      </c>
      <c r="AG274" s="15"/>
      <c r="AH274" s="15"/>
      <c r="AI274" s="15"/>
      <c r="AJ274" s="15"/>
      <c r="AK27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4" s="66" t="str">
        <f>+IF((Таблица2[@ в графе мэйл
1- true
0 - false]+Таблица2[. в графе мэйл
1- true
0 - false])&gt;0,Справочник!$E$17,"")</f>
        <v/>
      </c>
      <c r="AP27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4" s="6" t="str">
        <f ca="1">+IF(AND(Таблица2[Дата рождения]&lt;&gt;"",Таблица2[Дата рождения]&gt;Справочник!$I$4),Справочник!$E$14,"")</f>
        <v/>
      </c>
      <c r="AS27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(ОРНЗ)])&lt;&gt;11),Справочник!E282,"")</f>
        <v/>
      </c>
      <c r="AU274" s="6" t="str">
        <f>+IF(AND(Таблица2[ИНН]&lt;&gt;"",LEN(Таблица2[ИНН])&lt;&gt;12),Справочник!$E$8,"")</f>
        <v/>
      </c>
      <c r="AV27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4" s="96" t="str">
        <f>IFERROR(IF(AND(Таблица2[СНИЛС]="",_xlfn.NUMBERVALUE(Таблица2[СНИЛС])),Справочник!$E$11,""),Справочник!$E$11)</f>
        <v/>
      </c>
      <c r="AX274" s="6" t="str">
        <f>+IF(AND(Таблица2[СНИЛС]&lt;&gt;"",LEN(Таблица2[СНИЛС])&lt;&gt;11),Справочник!E291,"")</f>
        <v/>
      </c>
    </row>
    <row r="275" spans="1:50" x14ac:dyDescent="0.25">
      <c r="A275" s="92"/>
      <c r="B275" s="92"/>
      <c r="D275" s="75"/>
      <c r="E275" s="93"/>
      <c r="F275" s="75"/>
      <c r="G275" s="75"/>
      <c r="H275" s="75"/>
      <c r="I275" s="75"/>
      <c r="J275" s="78"/>
      <c r="K275" s="75"/>
      <c r="L275" s="75"/>
      <c r="M275" s="79"/>
      <c r="N275" s="91"/>
      <c r="O275" s="75"/>
      <c r="P275" s="75"/>
      <c r="Q275" s="91"/>
      <c r="S275" s="80"/>
      <c r="T27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5" s="15"/>
      <c r="Y275" s="15"/>
      <c r="Z275" s="15"/>
      <c r="AA275" s="15"/>
      <c r="AB275" s="15"/>
      <c r="AC275" s="15"/>
      <c r="AD275" s="15"/>
      <c r="AE275" s="15" t="str">
        <f>+IF(AND(Таблица2[№п/п]&lt;&gt;"",Таблица2[СНИЛС]=""),1,"")</f>
        <v/>
      </c>
      <c r="AF275" s="15" t="str">
        <f>+IF(AND(Таблица2[№п/п]&lt;&gt;"",Таблица2[ИНН]=""),1,"")</f>
        <v/>
      </c>
      <c r="AG275" s="15"/>
      <c r="AH275" s="15"/>
      <c r="AI275" s="15"/>
      <c r="AJ275" s="15"/>
      <c r="AK27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5" s="66" t="str">
        <f>+IF((Таблица2[@ в графе мэйл
1- true
0 - false]+Таблица2[. в графе мэйл
1- true
0 - false])&gt;0,Справочник!$E$17,"")</f>
        <v/>
      </c>
      <c r="AP27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5" s="6" t="str">
        <f ca="1">+IF(AND(Таблица2[Дата рождения]&lt;&gt;"",Таблица2[Дата рождения]&gt;Справочник!$I$4),Справочник!$E$14,"")</f>
        <v/>
      </c>
      <c r="AS27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(ОРНЗ)])&lt;&gt;11),Справочник!E283,"")</f>
        <v/>
      </c>
      <c r="AU275" s="6" t="str">
        <f>+IF(AND(Таблица2[ИНН]&lt;&gt;"",LEN(Таблица2[ИНН])&lt;&gt;12),Справочник!$E$8,"")</f>
        <v/>
      </c>
      <c r="AV27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5" s="96" t="str">
        <f>IFERROR(IF(AND(Таблица2[СНИЛС]="",_xlfn.NUMBERVALUE(Таблица2[СНИЛС])),Справочник!$E$11,""),Справочник!$E$11)</f>
        <v/>
      </c>
      <c r="AX275" s="6" t="str">
        <f>+IF(AND(Таблица2[СНИЛС]&lt;&gt;"",LEN(Таблица2[СНИЛС])&lt;&gt;11),Справочник!E292,"")</f>
        <v/>
      </c>
    </row>
    <row r="276" spans="1:50" x14ac:dyDescent="0.25">
      <c r="A276" s="92"/>
      <c r="B276" s="92"/>
      <c r="D276" s="75"/>
      <c r="E276" s="93"/>
      <c r="F276" s="75"/>
      <c r="G276" s="75"/>
      <c r="H276" s="75"/>
      <c r="I276" s="75"/>
      <c r="J276" s="78"/>
      <c r="K276" s="75"/>
      <c r="L276" s="75"/>
      <c r="M276" s="79"/>
      <c r="N276" s="91"/>
      <c r="O276" s="75"/>
      <c r="P276" s="75"/>
      <c r="Q276" s="91"/>
      <c r="S276" s="80"/>
      <c r="T27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6" s="15"/>
      <c r="Y276" s="15"/>
      <c r="Z276" s="15"/>
      <c r="AA276" s="15"/>
      <c r="AB276" s="15"/>
      <c r="AC276" s="15"/>
      <c r="AD276" s="15"/>
      <c r="AE276" s="15" t="str">
        <f>+IF(AND(Таблица2[№п/п]&lt;&gt;"",Таблица2[СНИЛС]=""),1,"")</f>
        <v/>
      </c>
      <c r="AF276" s="15" t="str">
        <f>+IF(AND(Таблица2[№п/п]&lt;&gt;"",Таблица2[ИНН]=""),1,"")</f>
        <v/>
      </c>
      <c r="AG276" s="15"/>
      <c r="AH276" s="15"/>
      <c r="AI276" s="15"/>
      <c r="AJ276" s="15"/>
      <c r="AK27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6" s="66" t="str">
        <f>+IF((Таблица2[@ в графе мэйл
1- true
0 - false]+Таблица2[. в графе мэйл
1- true
0 - false])&gt;0,Справочник!$E$17,"")</f>
        <v/>
      </c>
      <c r="AP27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6" s="6" t="str">
        <f ca="1">+IF(AND(Таблица2[Дата рождения]&lt;&gt;"",Таблица2[Дата рождения]&gt;Справочник!$I$4),Справочник!$E$14,"")</f>
        <v/>
      </c>
      <c r="AS27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(ОРНЗ)])&lt;&gt;11),Справочник!E284,"")</f>
        <v/>
      </c>
      <c r="AU276" s="6" t="str">
        <f>+IF(AND(Таблица2[ИНН]&lt;&gt;"",LEN(Таблица2[ИНН])&lt;&gt;12),Справочник!$E$8,"")</f>
        <v/>
      </c>
      <c r="AV27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6" s="96" t="str">
        <f>IFERROR(IF(AND(Таблица2[СНИЛС]="",_xlfn.NUMBERVALUE(Таблица2[СНИЛС])),Справочник!$E$11,""),Справочник!$E$11)</f>
        <v/>
      </c>
      <c r="AX276" s="6" t="str">
        <f>+IF(AND(Таблица2[СНИЛС]&lt;&gt;"",LEN(Таблица2[СНИЛС])&lt;&gt;11),Справочник!E293,"")</f>
        <v/>
      </c>
    </row>
    <row r="277" spans="1:50" x14ac:dyDescent="0.25">
      <c r="A277" s="92"/>
      <c r="B277" s="92"/>
      <c r="D277" s="75"/>
      <c r="E277" s="93"/>
      <c r="F277" s="75"/>
      <c r="G277" s="75"/>
      <c r="H277" s="75"/>
      <c r="I277" s="75"/>
      <c r="J277" s="78"/>
      <c r="K277" s="75"/>
      <c r="L277" s="75"/>
      <c r="M277" s="79"/>
      <c r="N277" s="91"/>
      <c r="O277" s="75"/>
      <c r="P277" s="75"/>
      <c r="Q277" s="91"/>
      <c r="S277" s="80"/>
      <c r="T27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7" s="15"/>
      <c r="Y277" s="15"/>
      <c r="Z277" s="15"/>
      <c r="AA277" s="15"/>
      <c r="AB277" s="15"/>
      <c r="AC277" s="15"/>
      <c r="AD277" s="15"/>
      <c r="AE277" s="15" t="str">
        <f>+IF(AND(Таблица2[№п/п]&lt;&gt;"",Таблица2[СНИЛС]=""),1,"")</f>
        <v/>
      </c>
      <c r="AF277" s="15" t="str">
        <f>+IF(AND(Таблица2[№п/п]&lt;&gt;"",Таблица2[ИНН]=""),1,"")</f>
        <v/>
      </c>
      <c r="AG277" s="15"/>
      <c r="AH277" s="15"/>
      <c r="AI277" s="15"/>
      <c r="AJ277" s="15"/>
      <c r="AK27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7" s="66" t="str">
        <f>+IF((Таблица2[@ в графе мэйл
1- true
0 - false]+Таблица2[. в графе мэйл
1- true
0 - false])&gt;0,Справочник!$E$17,"")</f>
        <v/>
      </c>
      <c r="AP27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7" s="6" t="str">
        <f ca="1">+IF(AND(Таблица2[Дата рождения]&lt;&gt;"",Таблица2[Дата рождения]&gt;Справочник!$I$4),Справочник!$E$14,"")</f>
        <v/>
      </c>
      <c r="AS27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(ОРНЗ)])&lt;&gt;11),Справочник!E285,"")</f>
        <v/>
      </c>
      <c r="AU277" s="6" t="str">
        <f>+IF(AND(Таблица2[ИНН]&lt;&gt;"",LEN(Таблица2[ИНН])&lt;&gt;12),Справочник!$E$8,"")</f>
        <v/>
      </c>
      <c r="AV27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7" s="96" t="str">
        <f>IFERROR(IF(AND(Таблица2[СНИЛС]="",_xlfn.NUMBERVALUE(Таблица2[СНИЛС])),Справочник!$E$11,""),Справочник!$E$11)</f>
        <v/>
      </c>
      <c r="AX277" s="6" t="str">
        <f>+IF(AND(Таблица2[СНИЛС]&lt;&gt;"",LEN(Таблица2[СНИЛС])&lt;&gt;11),Справочник!E294,"")</f>
        <v/>
      </c>
    </row>
    <row r="278" spans="1:50" x14ac:dyDescent="0.25">
      <c r="A278" s="92"/>
      <c r="B278" s="92"/>
      <c r="D278" s="75"/>
      <c r="E278" s="93"/>
      <c r="F278" s="75"/>
      <c r="G278" s="75"/>
      <c r="H278" s="75"/>
      <c r="I278" s="75"/>
      <c r="J278" s="78"/>
      <c r="K278" s="75"/>
      <c r="L278" s="75"/>
      <c r="M278" s="79"/>
      <c r="N278" s="91"/>
      <c r="O278" s="75"/>
      <c r="P278" s="75"/>
      <c r="Q278" s="91"/>
      <c r="S278" s="80"/>
      <c r="T27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8" s="15"/>
      <c r="Y278" s="15"/>
      <c r="Z278" s="15"/>
      <c r="AA278" s="15"/>
      <c r="AB278" s="15"/>
      <c r="AC278" s="15"/>
      <c r="AD278" s="15"/>
      <c r="AE278" s="15" t="str">
        <f>+IF(AND(Таблица2[№п/п]&lt;&gt;"",Таблица2[СНИЛС]=""),1,"")</f>
        <v/>
      </c>
      <c r="AF278" s="15" t="str">
        <f>+IF(AND(Таблица2[№п/п]&lt;&gt;"",Таблица2[ИНН]=""),1,"")</f>
        <v/>
      </c>
      <c r="AG278" s="15"/>
      <c r="AH278" s="15"/>
      <c r="AI278" s="15"/>
      <c r="AJ278" s="15"/>
      <c r="AK27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8" s="66" t="str">
        <f>+IF((Таблица2[@ в графе мэйл
1- true
0 - false]+Таблица2[. в графе мэйл
1- true
0 - false])&gt;0,Справочник!$E$17,"")</f>
        <v/>
      </c>
      <c r="AP27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8" s="6" t="str">
        <f ca="1">+IF(AND(Таблица2[Дата рождения]&lt;&gt;"",Таблица2[Дата рождения]&gt;Справочник!$I$4),Справочник!$E$14,"")</f>
        <v/>
      </c>
      <c r="AS27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(ОРНЗ)])&lt;&gt;11),Справочник!E286,"")</f>
        <v/>
      </c>
      <c r="AU278" s="6" t="str">
        <f>+IF(AND(Таблица2[ИНН]&lt;&gt;"",LEN(Таблица2[ИНН])&lt;&gt;12),Справочник!$E$8,"")</f>
        <v/>
      </c>
      <c r="AV27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8" s="96" t="str">
        <f>IFERROR(IF(AND(Таблица2[СНИЛС]="",_xlfn.NUMBERVALUE(Таблица2[СНИЛС])),Справочник!$E$11,""),Справочник!$E$11)</f>
        <v/>
      </c>
      <c r="AX278" s="6" t="str">
        <f>+IF(AND(Таблица2[СНИЛС]&lt;&gt;"",LEN(Таблица2[СНИЛС])&lt;&gt;11),Справочник!E295,"")</f>
        <v/>
      </c>
    </row>
    <row r="279" spans="1:50" x14ac:dyDescent="0.25">
      <c r="A279" s="92"/>
      <c r="B279" s="92"/>
      <c r="D279" s="75"/>
      <c r="E279" s="93"/>
      <c r="F279" s="75"/>
      <c r="G279" s="75"/>
      <c r="H279" s="75"/>
      <c r="I279" s="75"/>
      <c r="J279" s="78"/>
      <c r="K279" s="75"/>
      <c r="L279" s="75"/>
      <c r="M279" s="79"/>
      <c r="N279" s="91"/>
      <c r="O279" s="75"/>
      <c r="P279" s="75"/>
      <c r="Q279" s="91"/>
      <c r="S279" s="80"/>
      <c r="T27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7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7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7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79" s="15"/>
      <c r="Y279" s="15"/>
      <c r="Z279" s="15"/>
      <c r="AA279" s="15"/>
      <c r="AB279" s="15"/>
      <c r="AC279" s="15"/>
      <c r="AD279" s="15"/>
      <c r="AE279" s="15" t="str">
        <f>+IF(AND(Таблица2[№п/п]&lt;&gt;"",Таблица2[СНИЛС]=""),1,"")</f>
        <v/>
      </c>
      <c r="AF279" s="15" t="str">
        <f>+IF(AND(Таблица2[№п/п]&lt;&gt;"",Таблица2[ИНН]=""),1,"")</f>
        <v/>
      </c>
      <c r="AG279" s="15"/>
      <c r="AH279" s="15"/>
      <c r="AI279" s="15"/>
      <c r="AJ279" s="15"/>
      <c r="AK27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7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7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7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79" s="66" t="str">
        <f>+IF((Таблица2[@ в графе мэйл
1- true
0 - false]+Таблица2[. в графе мэйл
1- true
0 - false])&gt;0,Справочник!$E$17,"")</f>
        <v/>
      </c>
      <c r="AP27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7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79" s="6" t="str">
        <f ca="1">+IF(AND(Таблица2[Дата рождения]&lt;&gt;"",Таблица2[Дата рождения]&gt;Справочник!$I$4),Справочник!$E$14,"")</f>
        <v/>
      </c>
      <c r="AS27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7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(ОРНЗ)])&lt;&gt;11),Справочник!E287,"")</f>
        <v/>
      </c>
      <c r="AU279" s="6" t="str">
        <f>+IF(AND(Таблица2[ИНН]&lt;&gt;"",LEN(Таблица2[ИНН])&lt;&gt;12),Справочник!$E$8,"")</f>
        <v/>
      </c>
      <c r="AV27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79" s="96" t="str">
        <f>IFERROR(IF(AND(Таблица2[СНИЛС]="",_xlfn.NUMBERVALUE(Таблица2[СНИЛС])),Справочник!$E$11,""),Справочник!$E$11)</f>
        <v/>
      </c>
      <c r="AX279" s="6" t="str">
        <f>+IF(AND(Таблица2[СНИЛС]&lt;&gt;"",LEN(Таблица2[СНИЛС])&lt;&gt;11),Справочник!E296,"")</f>
        <v/>
      </c>
    </row>
    <row r="280" spans="1:50" x14ac:dyDescent="0.25">
      <c r="A280" s="92"/>
      <c r="B280" s="92"/>
      <c r="D280" s="75"/>
      <c r="E280" s="93"/>
      <c r="F280" s="75"/>
      <c r="G280" s="75"/>
      <c r="H280" s="75"/>
      <c r="I280" s="75"/>
      <c r="J280" s="78"/>
      <c r="K280" s="75"/>
      <c r="L280" s="75"/>
      <c r="M280" s="79"/>
      <c r="N280" s="91"/>
      <c r="O280" s="75"/>
      <c r="P280" s="75"/>
      <c r="Q280" s="91"/>
      <c r="S280" s="80"/>
      <c r="T28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0" s="15"/>
      <c r="Y280" s="15"/>
      <c r="Z280" s="15"/>
      <c r="AA280" s="15"/>
      <c r="AB280" s="15"/>
      <c r="AC280" s="15"/>
      <c r="AD280" s="15"/>
      <c r="AE280" s="15" t="str">
        <f>+IF(AND(Таблица2[№п/п]&lt;&gt;"",Таблица2[СНИЛС]=""),1,"")</f>
        <v/>
      </c>
      <c r="AF280" s="15" t="str">
        <f>+IF(AND(Таблица2[№п/п]&lt;&gt;"",Таблица2[ИНН]=""),1,"")</f>
        <v/>
      </c>
      <c r="AG280" s="15"/>
      <c r="AH280" s="15"/>
      <c r="AI280" s="15"/>
      <c r="AJ280" s="15"/>
      <c r="AK28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0" s="66" t="str">
        <f>+IF((Таблица2[@ в графе мэйл
1- true
0 - false]+Таблица2[. в графе мэйл
1- true
0 - false])&gt;0,Справочник!$E$17,"")</f>
        <v/>
      </c>
      <c r="AP28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0" s="6" t="str">
        <f ca="1">+IF(AND(Таблица2[Дата рождения]&lt;&gt;"",Таблица2[Дата рождения]&gt;Справочник!$I$4),Справочник!$E$14,"")</f>
        <v/>
      </c>
      <c r="AS28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(ОРНЗ)])&lt;&gt;11),Справочник!E288,"")</f>
        <v/>
      </c>
      <c r="AU280" s="6" t="str">
        <f>+IF(AND(Таблица2[ИНН]&lt;&gt;"",LEN(Таблица2[ИНН])&lt;&gt;12),Справочник!$E$8,"")</f>
        <v/>
      </c>
      <c r="AV28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0" s="96" t="str">
        <f>IFERROR(IF(AND(Таблица2[СНИЛС]="",_xlfn.NUMBERVALUE(Таблица2[СНИЛС])),Справочник!$E$11,""),Справочник!$E$11)</f>
        <v/>
      </c>
      <c r="AX280" s="6" t="str">
        <f>+IF(AND(Таблица2[СНИЛС]&lt;&gt;"",LEN(Таблица2[СНИЛС])&lt;&gt;11),Справочник!E297,"")</f>
        <v/>
      </c>
    </row>
    <row r="281" spans="1:50" x14ac:dyDescent="0.25">
      <c r="A281" s="92"/>
      <c r="B281" s="92"/>
      <c r="D281" s="75"/>
      <c r="E281" s="93"/>
      <c r="F281" s="75"/>
      <c r="G281" s="75"/>
      <c r="H281" s="75"/>
      <c r="I281" s="75"/>
      <c r="J281" s="78"/>
      <c r="K281" s="75"/>
      <c r="L281" s="75"/>
      <c r="M281" s="79"/>
      <c r="N281" s="91"/>
      <c r="O281" s="75"/>
      <c r="P281" s="75"/>
      <c r="Q281" s="91"/>
      <c r="S281" s="80"/>
      <c r="T28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1" s="15"/>
      <c r="Y281" s="15"/>
      <c r="Z281" s="15"/>
      <c r="AA281" s="15"/>
      <c r="AB281" s="15"/>
      <c r="AC281" s="15"/>
      <c r="AD281" s="15"/>
      <c r="AE281" s="15" t="str">
        <f>+IF(AND(Таблица2[№п/п]&lt;&gt;"",Таблица2[СНИЛС]=""),1,"")</f>
        <v/>
      </c>
      <c r="AF281" s="15" t="str">
        <f>+IF(AND(Таблица2[№п/п]&lt;&gt;"",Таблица2[ИНН]=""),1,"")</f>
        <v/>
      </c>
      <c r="AG281" s="15"/>
      <c r="AH281" s="15"/>
      <c r="AI281" s="15"/>
      <c r="AJ281" s="15"/>
      <c r="AK28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1" s="66" t="str">
        <f>+IF((Таблица2[@ в графе мэйл
1- true
0 - false]+Таблица2[. в графе мэйл
1- true
0 - false])&gt;0,Справочник!$E$17,"")</f>
        <v/>
      </c>
      <c r="AP28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1" s="6" t="str">
        <f ca="1">+IF(AND(Таблица2[Дата рождения]&lt;&gt;"",Таблица2[Дата рождения]&gt;Справочник!$I$4),Справочник!$E$14,"")</f>
        <v/>
      </c>
      <c r="AS28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(ОРНЗ)])&lt;&gt;11),Справочник!E289,"")</f>
        <v/>
      </c>
      <c r="AU281" s="6" t="str">
        <f>+IF(AND(Таблица2[ИНН]&lt;&gt;"",LEN(Таблица2[ИНН])&lt;&gt;12),Справочник!$E$8,"")</f>
        <v/>
      </c>
      <c r="AV28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1" s="96" t="str">
        <f>IFERROR(IF(AND(Таблица2[СНИЛС]="",_xlfn.NUMBERVALUE(Таблица2[СНИЛС])),Справочник!$E$11,""),Справочник!$E$11)</f>
        <v/>
      </c>
      <c r="AX281" s="6" t="str">
        <f>+IF(AND(Таблица2[СНИЛС]&lt;&gt;"",LEN(Таблица2[СНИЛС])&lt;&gt;11),Справочник!E298,"")</f>
        <v/>
      </c>
    </row>
    <row r="282" spans="1:50" x14ac:dyDescent="0.25">
      <c r="A282" s="92"/>
      <c r="B282" s="92"/>
      <c r="D282" s="75"/>
      <c r="E282" s="93"/>
      <c r="F282" s="75"/>
      <c r="G282" s="75"/>
      <c r="H282" s="75"/>
      <c r="I282" s="75"/>
      <c r="J282" s="78"/>
      <c r="K282" s="75"/>
      <c r="L282" s="75"/>
      <c r="M282" s="79"/>
      <c r="N282" s="91"/>
      <c r="O282" s="75"/>
      <c r="P282" s="75"/>
      <c r="Q282" s="91"/>
      <c r="S282" s="80"/>
      <c r="T28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2" s="15"/>
      <c r="Y282" s="15"/>
      <c r="Z282" s="15"/>
      <c r="AA282" s="15"/>
      <c r="AB282" s="15"/>
      <c r="AC282" s="15"/>
      <c r="AD282" s="15"/>
      <c r="AE282" s="15" t="str">
        <f>+IF(AND(Таблица2[№п/п]&lt;&gt;"",Таблица2[СНИЛС]=""),1,"")</f>
        <v/>
      </c>
      <c r="AF282" s="15" t="str">
        <f>+IF(AND(Таблица2[№п/п]&lt;&gt;"",Таблица2[ИНН]=""),1,"")</f>
        <v/>
      </c>
      <c r="AG282" s="15"/>
      <c r="AH282" s="15"/>
      <c r="AI282" s="15"/>
      <c r="AJ282" s="15"/>
      <c r="AK28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2" s="66" t="str">
        <f>+IF((Таблица2[@ в графе мэйл
1- true
0 - false]+Таблица2[. в графе мэйл
1- true
0 - false])&gt;0,Справочник!$E$17,"")</f>
        <v/>
      </c>
      <c r="AP28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2" s="6" t="str">
        <f ca="1">+IF(AND(Таблица2[Дата рождения]&lt;&gt;"",Таблица2[Дата рождения]&gt;Справочник!$I$4),Справочник!$E$14,"")</f>
        <v/>
      </c>
      <c r="AS28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(ОРНЗ)])&lt;&gt;11),Справочник!E290,"")</f>
        <v/>
      </c>
      <c r="AU282" s="6" t="str">
        <f>+IF(AND(Таблица2[ИНН]&lt;&gt;"",LEN(Таблица2[ИНН])&lt;&gt;12),Справочник!$E$8,"")</f>
        <v/>
      </c>
      <c r="AV28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2" s="96" t="str">
        <f>IFERROR(IF(AND(Таблица2[СНИЛС]="",_xlfn.NUMBERVALUE(Таблица2[СНИЛС])),Справочник!$E$11,""),Справочник!$E$11)</f>
        <v/>
      </c>
      <c r="AX282" s="6" t="str">
        <f>+IF(AND(Таблица2[СНИЛС]&lt;&gt;"",LEN(Таблица2[СНИЛС])&lt;&gt;11),Справочник!E299,"")</f>
        <v/>
      </c>
    </row>
    <row r="283" spans="1:50" x14ac:dyDescent="0.25">
      <c r="A283" s="92"/>
      <c r="B283" s="92"/>
      <c r="D283" s="75"/>
      <c r="E283" s="93"/>
      <c r="F283" s="75"/>
      <c r="G283" s="75"/>
      <c r="H283" s="75"/>
      <c r="I283" s="75"/>
      <c r="J283" s="78"/>
      <c r="K283" s="75"/>
      <c r="L283" s="75"/>
      <c r="M283" s="79"/>
      <c r="N283" s="91"/>
      <c r="O283" s="75"/>
      <c r="P283" s="75"/>
      <c r="Q283" s="91"/>
      <c r="S283" s="80"/>
      <c r="T28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3" s="15"/>
      <c r="Y283" s="15"/>
      <c r="Z283" s="15"/>
      <c r="AA283" s="15"/>
      <c r="AB283" s="15"/>
      <c r="AC283" s="15"/>
      <c r="AD283" s="15"/>
      <c r="AE283" s="15" t="str">
        <f>+IF(AND(Таблица2[№п/п]&lt;&gt;"",Таблица2[СНИЛС]=""),1,"")</f>
        <v/>
      </c>
      <c r="AF283" s="15" t="str">
        <f>+IF(AND(Таблица2[№п/п]&lt;&gt;"",Таблица2[ИНН]=""),1,"")</f>
        <v/>
      </c>
      <c r="AG283" s="15"/>
      <c r="AH283" s="15"/>
      <c r="AI283" s="15"/>
      <c r="AJ283" s="15"/>
      <c r="AK28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3" s="66" t="str">
        <f>+IF((Таблица2[@ в графе мэйл
1- true
0 - false]+Таблица2[. в графе мэйл
1- true
0 - false])&gt;0,Справочник!$E$17,"")</f>
        <v/>
      </c>
      <c r="AP28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3" s="6" t="str">
        <f ca="1">+IF(AND(Таблица2[Дата рождения]&lt;&gt;"",Таблица2[Дата рождения]&gt;Справочник!$I$4),Справочник!$E$14,"")</f>
        <v/>
      </c>
      <c r="AS28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(ОРНЗ)])&lt;&gt;11),Справочник!E291,"")</f>
        <v/>
      </c>
      <c r="AU283" s="6" t="str">
        <f>+IF(AND(Таблица2[ИНН]&lt;&gt;"",LEN(Таблица2[ИНН])&lt;&gt;12),Справочник!$E$8,"")</f>
        <v/>
      </c>
      <c r="AV28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3" s="96" t="str">
        <f>IFERROR(IF(AND(Таблица2[СНИЛС]="",_xlfn.NUMBERVALUE(Таблица2[СНИЛС])),Справочник!$E$11,""),Справочник!$E$11)</f>
        <v/>
      </c>
      <c r="AX283" s="6" t="str">
        <f>+IF(AND(Таблица2[СНИЛС]&lt;&gt;"",LEN(Таблица2[СНИЛС])&lt;&gt;11),Справочник!E300,"")</f>
        <v/>
      </c>
    </row>
    <row r="284" spans="1:50" x14ac:dyDescent="0.25">
      <c r="A284" s="92"/>
      <c r="B284" s="92"/>
      <c r="D284" s="75"/>
      <c r="E284" s="93"/>
      <c r="F284" s="75"/>
      <c r="G284" s="75"/>
      <c r="H284" s="75"/>
      <c r="I284" s="75"/>
      <c r="J284" s="78"/>
      <c r="K284" s="75"/>
      <c r="L284" s="75"/>
      <c r="M284" s="79"/>
      <c r="N284" s="91"/>
      <c r="O284" s="75"/>
      <c r="P284" s="75"/>
      <c r="Q284" s="91"/>
      <c r="S284" s="80"/>
      <c r="T28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4" s="15"/>
      <c r="Y284" s="15"/>
      <c r="Z284" s="15"/>
      <c r="AA284" s="15"/>
      <c r="AB284" s="15"/>
      <c r="AC284" s="15"/>
      <c r="AD284" s="15"/>
      <c r="AE284" s="15" t="str">
        <f>+IF(AND(Таблица2[№п/п]&lt;&gt;"",Таблица2[СНИЛС]=""),1,"")</f>
        <v/>
      </c>
      <c r="AF284" s="15" t="str">
        <f>+IF(AND(Таблица2[№п/п]&lt;&gt;"",Таблица2[ИНН]=""),1,"")</f>
        <v/>
      </c>
      <c r="AG284" s="15"/>
      <c r="AH284" s="15"/>
      <c r="AI284" s="15"/>
      <c r="AJ284" s="15"/>
      <c r="AK28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4" s="66" t="str">
        <f>+IF((Таблица2[@ в графе мэйл
1- true
0 - false]+Таблица2[. в графе мэйл
1- true
0 - false])&gt;0,Справочник!$E$17,"")</f>
        <v/>
      </c>
      <c r="AP28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4" s="6" t="str">
        <f ca="1">+IF(AND(Таблица2[Дата рождения]&lt;&gt;"",Таблица2[Дата рождения]&gt;Справочник!$I$4),Справочник!$E$14,"")</f>
        <v/>
      </c>
      <c r="AS28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(ОРНЗ)])&lt;&gt;11),Справочник!E292,"")</f>
        <v/>
      </c>
      <c r="AU284" s="6" t="str">
        <f>+IF(AND(Таблица2[ИНН]&lt;&gt;"",LEN(Таблица2[ИНН])&lt;&gt;12),Справочник!$E$8,"")</f>
        <v/>
      </c>
      <c r="AV28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4" s="96" t="str">
        <f>IFERROR(IF(AND(Таблица2[СНИЛС]="",_xlfn.NUMBERVALUE(Таблица2[СНИЛС])),Справочник!$E$11,""),Справочник!$E$11)</f>
        <v/>
      </c>
      <c r="AX284" s="6" t="str">
        <f>+IF(AND(Таблица2[СНИЛС]&lt;&gt;"",LEN(Таблица2[СНИЛС])&lt;&gt;11),Справочник!E301,"")</f>
        <v/>
      </c>
    </row>
    <row r="285" spans="1:50" x14ac:dyDescent="0.25">
      <c r="A285" s="92"/>
      <c r="B285" s="92"/>
      <c r="D285" s="75"/>
      <c r="E285" s="93"/>
      <c r="F285" s="75"/>
      <c r="G285" s="75"/>
      <c r="H285" s="75"/>
      <c r="I285" s="75"/>
      <c r="J285" s="78"/>
      <c r="K285" s="75"/>
      <c r="L285" s="75"/>
      <c r="M285" s="79"/>
      <c r="N285" s="91"/>
      <c r="O285" s="75"/>
      <c r="P285" s="75"/>
      <c r="Q285" s="91"/>
      <c r="S285" s="80"/>
      <c r="T28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5" s="15"/>
      <c r="Y285" s="15"/>
      <c r="Z285" s="15"/>
      <c r="AA285" s="15"/>
      <c r="AB285" s="15"/>
      <c r="AC285" s="15"/>
      <c r="AD285" s="15"/>
      <c r="AE285" s="15" t="str">
        <f>+IF(AND(Таблица2[№п/п]&lt;&gt;"",Таблица2[СНИЛС]=""),1,"")</f>
        <v/>
      </c>
      <c r="AF285" s="15" t="str">
        <f>+IF(AND(Таблица2[№п/п]&lt;&gt;"",Таблица2[ИНН]=""),1,"")</f>
        <v/>
      </c>
      <c r="AG285" s="15"/>
      <c r="AH285" s="15"/>
      <c r="AI285" s="15"/>
      <c r="AJ285" s="15"/>
      <c r="AK28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5" s="66" t="str">
        <f>+IF((Таблица2[@ в графе мэйл
1- true
0 - false]+Таблица2[. в графе мэйл
1- true
0 - false])&gt;0,Справочник!$E$17,"")</f>
        <v/>
      </c>
      <c r="AP28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5" s="6" t="str">
        <f ca="1">+IF(AND(Таблица2[Дата рождения]&lt;&gt;"",Таблица2[Дата рождения]&gt;Справочник!$I$4),Справочник!$E$14,"")</f>
        <v/>
      </c>
      <c r="AS28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(ОРНЗ)])&lt;&gt;11),Справочник!E293,"")</f>
        <v/>
      </c>
      <c r="AU285" s="6" t="str">
        <f>+IF(AND(Таблица2[ИНН]&lt;&gt;"",LEN(Таблица2[ИНН])&lt;&gt;12),Справочник!$E$8,"")</f>
        <v/>
      </c>
      <c r="AV28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5" s="96" t="str">
        <f>IFERROR(IF(AND(Таблица2[СНИЛС]="",_xlfn.NUMBERVALUE(Таблица2[СНИЛС])),Справочник!$E$11,""),Справочник!$E$11)</f>
        <v/>
      </c>
      <c r="AX285" s="6" t="str">
        <f>+IF(AND(Таблица2[СНИЛС]&lt;&gt;"",LEN(Таблица2[СНИЛС])&lt;&gt;11),Справочник!E302,"")</f>
        <v/>
      </c>
    </row>
    <row r="286" spans="1:50" x14ac:dyDescent="0.25">
      <c r="A286" s="92"/>
      <c r="B286" s="92"/>
      <c r="D286" s="75"/>
      <c r="E286" s="93"/>
      <c r="F286" s="75"/>
      <c r="G286" s="75"/>
      <c r="H286" s="75"/>
      <c r="I286" s="75"/>
      <c r="J286" s="78"/>
      <c r="K286" s="75"/>
      <c r="L286" s="75"/>
      <c r="M286" s="79"/>
      <c r="N286" s="91"/>
      <c r="O286" s="75"/>
      <c r="P286" s="75"/>
      <c r="Q286" s="91"/>
      <c r="S286" s="80"/>
      <c r="T28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6" s="15"/>
      <c r="Y286" s="15"/>
      <c r="Z286" s="15"/>
      <c r="AA286" s="15"/>
      <c r="AB286" s="15"/>
      <c r="AC286" s="15"/>
      <c r="AD286" s="15"/>
      <c r="AE286" s="15" t="str">
        <f>+IF(AND(Таблица2[№п/п]&lt;&gt;"",Таблица2[СНИЛС]=""),1,"")</f>
        <v/>
      </c>
      <c r="AF286" s="15" t="str">
        <f>+IF(AND(Таблица2[№п/п]&lt;&gt;"",Таблица2[ИНН]=""),1,"")</f>
        <v/>
      </c>
      <c r="AG286" s="15"/>
      <c r="AH286" s="15"/>
      <c r="AI286" s="15"/>
      <c r="AJ286" s="15"/>
      <c r="AK28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6" s="66" t="str">
        <f>+IF((Таблица2[@ в графе мэйл
1- true
0 - false]+Таблица2[. в графе мэйл
1- true
0 - false])&gt;0,Справочник!$E$17,"")</f>
        <v/>
      </c>
      <c r="AP28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6" s="6" t="str">
        <f ca="1">+IF(AND(Таблица2[Дата рождения]&lt;&gt;"",Таблица2[Дата рождения]&gt;Справочник!$I$4),Справочник!$E$14,"")</f>
        <v/>
      </c>
      <c r="AS28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(ОРНЗ)])&lt;&gt;11),Справочник!E294,"")</f>
        <v/>
      </c>
      <c r="AU286" s="6" t="str">
        <f>+IF(AND(Таблица2[ИНН]&lt;&gt;"",LEN(Таблица2[ИНН])&lt;&gt;12),Справочник!$E$8,"")</f>
        <v/>
      </c>
      <c r="AV28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6" s="96" t="str">
        <f>IFERROR(IF(AND(Таблица2[СНИЛС]="",_xlfn.NUMBERVALUE(Таблица2[СНИЛС])),Справочник!$E$11,""),Справочник!$E$11)</f>
        <v/>
      </c>
      <c r="AX286" s="6" t="str">
        <f>+IF(AND(Таблица2[СНИЛС]&lt;&gt;"",LEN(Таблица2[СНИЛС])&lt;&gt;11),Справочник!E303,"")</f>
        <v/>
      </c>
    </row>
    <row r="287" spans="1:50" x14ac:dyDescent="0.25">
      <c r="A287" s="92"/>
      <c r="B287" s="92"/>
      <c r="D287" s="75"/>
      <c r="E287" s="93"/>
      <c r="F287" s="75"/>
      <c r="G287" s="75"/>
      <c r="H287" s="75"/>
      <c r="I287" s="75"/>
      <c r="J287" s="78"/>
      <c r="K287" s="75"/>
      <c r="L287" s="75"/>
      <c r="M287" s="79"/>
      <c r="N287" s="91"/>
      <c r="O287" s="75"/>
      <c r="P287" s="75"/>
      <c r="Q287" s="91"/>
      <c r="S287" s="80"/>
      <c r="T28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7" s="15"/>
      <c r="Y287" s="15"/>
      <c r="Z287" s="15"/>
      <c r="AA287" s="15"/>
      <c r="AB287" s="15"/>
      <c r="AC287" s="15"/>
      <c r="AD287" s="15"/>
      <c r="AE287" s="15" t="str">
        <f>+IF(AND(Таблица2[№п/п]&lt;&gt;"",Таблица2[СНИЛС]=""),1,"")</f>
        <v/>
      </c>
      <c r="AF287" s="15" t="str">
        <f>+IF(AND(Таблица2[№п/п]&lt;&gt;"",Таблица2[ИНН]=""),1,"")</f>
        <v/>
      </c>
      <c r="AG287" s="15"/>
      <c r="AH287" s="15"/>
      <c r="AI287" s="15"/>
      <c r="AJ287" s="15"/>
      <c r="AK28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7" s="66" t="str">
        <f>+IF((Таблица2[@ в графе мэйл
1- true
0 - false]+Таблица2[. в графе мэйл
1- true
0 - false])&gt;0,Справочник!$E$17,"")</f>
        <v/>
      </c>
      <c r="AP28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7" s="6" t="str">
        <f ca="1">+IF(AND(Таблица2[Дата рождения]&lt;&gt;"",Таблица2[Дата рождения]&gt;Справочник!$I$4),Справочник!$E$14,"")</f>
        <v/>
      </c>
      <c r="AS28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(ОРНЗ)])&lt;&gt;11),Справочник!E295,"")</f>
        <v/>
      </c>
      <c r="AU287" s="6" t="str">
        <f>+IF(AND(Таблица2[ИНН]&lt;&gt;"",LEN(Таблица2[ИНН])&lt;&gt;12),Справочник!$E$8,"")</f>
        <v/>
      </c>
      <c r="AV28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7" s="96" t="str">
        <f>IFERROR(IF(AND(Таблица2[СНИЛС]="",_xlfn.NUMBERVALUE(Таблица2[СНИЛС])),Справочник!$E$11,""),Справочник!$E$11)</f>
        <v/>
      </c>
      <c r="AX287" s="6" t="str">
        <f>+IF(AND(Таблица2[СНИЛС]&lt;&gt;"",LEN(Таблица2[СНИЛС])&lt;&gt;11),Справочник!E304,"")</f>
        <v/>
      </c>
    </row>
    <row r="288" spans="1:50" x14ac:dyDescent="0.25">
      <c r="A288" s="92"/>
      <c r="B288" s="92"/>
      <c r="D288" s="75"/>
      <c r="E288" s="93"/>
      <c r="F288" s="75"/>
      <c r="G288" s="75"/>
      <c r="H288" s="75"/>
      <c r="I288" s="75"/>
      <c r="J288" s="78"/>
      <c r="K288" s="75"/>
      <c r="L288" s="75"/>
      <c r="M288" s="79"/>
      <c r="N288" s="91"/>
      <c r="O288" s="75"/>
      <c r="P288" s="75"/>
      <c r="Q288" s="91"/>
      <c r="S288" s="80"/>
      <c r="T28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8" s="15"/>
      <c r="Y288" s="15"/>
      <c r="Z288" s="15"/>
      <c r="AA288" s="15"/>
      <c r="AB288" s="15"/>
      <c r="AC288" s="15"/>
      <c r="AD288" s="15"/>
      <c r="AE288" s="15" t="str">
        <f>+IF(AND(Таблица2[№п/п]&lt;&gt;"",Таблица2[СНИЛС]=""),1,"")</f>
        <v/>
      </c>
      <c r="AF288" s="15" t="str">
        <f>+IF(AND(Таблица2[№п/п]&lt;&gt;"",Таблица2[ИНН]=""),1,"")</f>
        <v/>
      </c>
      <c r="AG288" s="15"/>
      <c r="AH288" s="15"/>
      <c r="AI288" s="15"/>
      <c r="AJ288" s="15"/>
      <c r="AK28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8" s="66" t="str">
        <f>+IF((Таблица2[@ в графе мэйл
1- true
0 - false]+Таблица2[. в графе мэйл
1- true
0 - false])&gt;0,Справочник!$E$17,"")</f>
        <v/>
      </c>
      <c r="AP28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8" s="6" t="str">
        <f ca="1">+IF(AND(Таблица2[Дата рождения]&lt;&gt;"",Таблица2[Дата рождения]&gt;Справочник!$I$4),Справочник!$E$14,"")</f>
        <v/>
      </c>
      <c r="AS28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(ОРНЗ)])&lt;&gt;11),Справочник!E296,"")</f>
        <v/>
      </c>
      <c r="AU288" s="6" t="str">
        <f>+IF(AND(Таблица2[ИНН]&lt;&gt;"",LEN(Таблица2[ИНН])&lt;&gt;12),Справочник!$E$8,"")</f>
        <v/>
      </c>
      <c r="AV28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8" s="96" t="str">
        <f>IFERROR(IF(AND(Таблица2[СНИЛС]="",_xlfn.NUMBERVALUE(Таблица2[СНИЛС])),Справочник!$E$11,""),Справочник!$E$11)</f>
        <v/>
      </c>
      <c r="AX288" s="6" t="str">
        <f>+IF(AND(Таблица2[СНИЛС]&lt;&gt;"",LEN(Таблица2[СНИЛС])&lt;&gt;11),Справочник!E305,"")</f>
        <v/>
      </c>
    </row>
    <row r="289" spans="1:50" x14ac:dyDescent="0.25">
      <c r="A289" s="92"/>
      <c r="B289" s="92"/>
      <c r="D289" s="75"/>
      <c r="E289" s="93"/>
      <c r="F289" s="75"/>
      <c r="G289" s="75"/>
      <c r="H289" s="75"/>
      <c r="I289" s="75"/>
      <c r="J289" s="78"/>
      <c r="K289" s="75"/>
      <c r="L289" s="75"/>
      <c r="M289" s="79"/>
      <c r="N289" s="91"/>
      <c r="O289" s="75"/>
      <c r="P289" s="75"/>
      <c r="Q289" s="91"/>
      <c r="S289" s="80"/>
      <c r="T28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8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8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8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89" s="15"/>
      <c r="Y289" s="15"/>
      <c r="Z289" s="15"/>
      <c r="AA289" s="15"/>
      <c r="AB289" s="15"/>
      <c r="AC289" s="15"/>
      <c r="AD289" s="15"/>
      <c r="AE289" s="15" t="str">
        <f>+IF(AND(Таблица2[№п/п]&lt;&gt;"",Таблица2[СНИЛС]=""),1,"")</f>
        <v/>
      </c>
      <c r="AF289" s="15" t="str">
        <f>+IF(AND(Таблица2[№п/п]&lt;&gt;"",Таблица2[ИНН]=""),1,"")</f>
        <v/>
      </c>
      <c r="AG289" s="15"/>
      <c r="AH289" s="15"/>
      <c r="AI289" s="15"/>
      <c r="AJ289" s="15"/>
      <c r="AK28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8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8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8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89" s="66" t="str">
        <f>+IF((Таблица2[@ в графе мэйл
1- true
0 - false]+Таблица2[. в графе мэйл
1- true
0 - false])&gt;0,Справочник!$E$17,"")</f>
        <v/>
      </c>
      <c r="AP28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8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89" s="6" t="str">
        <f ca="1">+IF(AND(Таблица2[Дата рождения]&lt;&gt;"",Таблица2[Дата рождения]&gt;Справочник!$I$4),Справочник!$E$14,"")</f>
        <v/>
      </c>
      <c r="AS28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8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(ОРНЗ)])&lt;&gt;11),Справочник!E297,"")</f>
        <v/>
      </c>
      <c r="AU289" s="6" t="str">
        <f>+IF(AND(Таблица2[ИНН]&lt;&gt;"",LEN(Таблица2[ИНН])&lt;&gt;12),Справочник!$E$8,"")</f>
        <v/>
      </c>
      <c r="AV28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89" s="96" t="str">
        <f>IFERROR(IF(AND(Таблица2[СНИЛС]="",_xlfn.NUMBERVALUE(Таблица2[СНИЛС])),Справочник!$E$11,""),Справочник!$E$11)</f>
        <v/>
      </c>
      <c r="AX289" s="6" t="str">
        <f>+IF(AND(Таблица2[СНИЛС]&lt;&gt;"",LEN(Таблица2[СНИЛС])&lt;&gt;11),Справочник!E306,"")</f>
        <v/>
      </c>
    </row>
    <row r="290" spans="1:50" x14ac:dyDescent="0.25">
      <c r="A290" s="92"/>
      <c r="B290" s="92"/>
      <c r="D290" s="75"/>
      <c r="E290" s="93"/>
      <c r="F290" s="75"/>
      <c r="G290" s="75"/>
      <c r="H290" s="75"/>
      <c r="I290" s="75"/>
      <c r="J290" s="78"/>
      <c r="K290" s="75"/>
      <c r="L290" s="75"/>
      <c r="M290" s="79"/>
      <c r="N290" s="91"/>
      <c r="O290" s="75"/>
      <c r="P290" s="75"/>
      <c r="Q290" s="91"/>
      <c r="S290" s="80"/>
      <c r="T29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0" s="15"/>
      <c r="Y290" s="15"/>
      <c r="Z290" s="15"/>
      <c r="AA290" s="15"/>
      <c r="AB290" s="15"/>
      <c r="AC290" s="15"/>
      <c r="AD290" s="15"/>
      <c r="AE290" s="15" t="str">
        <f>+IF(AND(Таблица2[№п/п]&lt;&gt;"",Таблица2[СНИЛС]=""),1,"")</f>
        <v/>
      </c>
      <c r="AF290" s="15" t="str">
        <f>+IF(AND(Таблица2[№п/п]&lt;&gt;"",Таблица2[ИНН]=""),1,"")</f>
        <v/>
      </c>
      <c r="AG290" s="15"/>
      <c r="AH290" s="15"/>
      <c r="AI290" s="15"/>
      <c r="AJ290" s="15"/>
      <c r="AK29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0" s="66" t="str">
        <f>+IF((Таблица2[@ в графе мэйл
1- true
0 - false]+Таблица2[. в графе мэйл
1- true
0 - false])&gt;0,Справочник!$E$17,"")</f>
        <v/>
      </c>
      <c r="AP29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0" s="6" t="str">
        <f ca="1">+IF(AND(Таблица2[Дата рождения]&lt;&gt;"",Таблица2[Дата рождения]&gt;Справочник!$I$4),Справочник!$E$14,"")</f>
        <v/>
      </c>
      <c r="AS29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(ОРНЗ)])&lt;&gt;11),Справочник!E298,"")</f>
        <v/>
      </c>
      <c r="AU290" s="6" t="str">
        <f>+IF(AND(Таблица2[ИНН]&lt;&gt;"",LEN(Таблица2[ИНН])&lt;&gt;12),Справочник!$E$8,"")</f>
        <v/>
      </c>
      <c r="AV29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0" s="96" t="str">
        <f>IFERROR(IF(AND(Таблица2[СНИЛС]="",_xlfn.NUMBERVALUE(Таблица2[СНИЛС])),Справочник!$E$11,""),Справочник!$E$11)</f>
        <v/>
      </c>
      <c r="AX290" s="6" t="str">
        <f>+IF(AND(Таблица2[СНИЛС]&lt;&gt;"",LEN(Таблица2[СНИЛС])&lt;&gt;11),Справочник!E307,"")</f>
        <v/>
      </c>
    </row>
    <row r="291" spans="1:50" x14ac:dyDescent="0.25">
      <c r="A291" s="92"/>
      <c r="B291" s="92"/>
      <c r="D291" s="75"/>
      <c r="E291" s="93"/>
      <c r="F291" s="75"/>
      <c r="G291" s="75"/>
      <c r="H291" s="75"/>
      <c r="I291" s="75"/>
      <c r="J291" s="78"/>
      <c r="K291" s="75"/>
      <c r="L291" s="75"/>
      <c r="M291" s="79"/>
      <c r="N291" s="91"/>
      <c r="O291" s="75"/>
      <c r="P291" s="75"/>
      <c r="Q291" s="91"/>
      <c r="S291" s="80"/>
      <c r="T29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1" s="15"/>
      <c r="Y291" s="15"/>
      <c r="Z291" s="15"/>
      <c r="AA291" s="15"/>
      <c r="AB291" s="15"/>
      <c r="AC291" s="15"/>
      <c r="AD291" s="15"/>
      <c r="AE291" s="15" t="str">
        <f>+IF(AND(Таблица2[№п/п]&lt;&gt;"",Таблица2[СНИЛС]=""),1,"")</f>
        <v/>
      </c>
      <c r="AF291" s="15" t="str">
        <f>+IF(AND(Таблица2[№п/п]&lt;&gt;"",Таблица2[ИНН]=""),1,"")</f>
        <v/>
      </c>
      <c r="AG291" s="15"/>
      <c r="AH291" s="15"/>
      <c r="AI291" s="15"/>
      <c r="AJ291" s="15"/>
      <c r="AK29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1" s="66" t="str">
        <f>+IF((Таблица2[@ в графе мэйл
1- true
0 - false]+Таблица2[. в графе мэйл
1- true
0 - false])&gt;0,Справочник!$E$17,"")</f>
        <v/>
      </c>
      <c r="AP29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1" s="6" t="str">
        <f ca="1">+IF(AND(Таблица2[Дата рождения]&lt;&gt;"",Таблица2[Дата рождения]&gt;Справочник!$I$4),Справочник!$E$14,"")</f>
        <v/>
      </c>
      <c r="AS29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(ОРНЗ)])&lt;&gt;11),Справочник!E299,"")</f>
        <v/>
      </c>
      <c r="AU291" s="6" t="str">
        <f>+IF(AND(Таблица2[ИНН]&lt;&gt;"",LEN(Таблица2[ИНН])&lt;&gt;12),Справочник!$E$8,"")</f>
        <v/>
      </c>
      <c r="AV29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1" s="96" t="str">
        <f>IFERROR(IF(AND(Таблица2[СНИЛС]="",_xlfn.NUMBERVALUE(Таблица2[СНИЛС])),Справочник!$E$11,""),Справочник!$E$11)</f>
        <v/>
      </c>
      <c r="AX291" s="6" t="str">
        <f>+IF(AND(Таблица2[СНИЛС]&lt;&gt;"",LEN(Таблица2[СНИЛС])&lt;&gt;11),Справочник!E308,"")</f>
        <v/>
      </c>
    </row>
    <row r="292" spans="1:50" x14ac:dyDescent="0.25">
      <c r="A292" s="92"/>
      <c r="B292" s="92"/>
      <c r="D292" s="75"/>
      <c r="E292" s="93"/>
      <c r="F292" s="75"/>
      <c r="G292" s="75"/>
      <c r="H292" s="75"/>
      <c r="I292" s="75"/>
      <c r="J292" s="78"/>
      <c r="K292" s="75"/>
      <c r="L292" s="75"/>
      <c r="M292" s="79"/>
      <c r="N292" s="91"/>
      <c r="O292" s="75"/>
      <c r="P292" s="75"/>
      <c r="Q292" s="91"/>
      <c r="S292" s="80"/>
      <c r="T292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2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2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2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2" s="15"/>
      <c r="Y292" s="15"/>
      <c r="Z292" s="15"/>
      <c r="AA292" s="15"/>
      <c r="AB292" s="15"/>
      <c r="AC292" s="15"/>
      <c r="AD292" s="15"/>
      <c r="AE292" s="15" t="str">
        <f>+IF(AND(Таблица2[№п/п]&lt;&gt;"",Таблица2[СНИЛС]=""),1,"")</f>
        <v/>
      </c>
      <c r="AF292" s="15" t="str">
        <f>+IF(AND(Таблица2[№п/п]&lt;&gt;"",Таблица2[ИНН]=""),1,"")</f>
        <v/>
      </c>
      <c r="AG292" s="15"/>
      <c r="AH292" s="15"/>
      <c r="AI292" s="15"/>
      <c r="AJ292" s="15"/>
      <c r="AK292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2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2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2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2" s="66" t="str">
        <f>+IF((Таблица2[@ в графе мэйл
1- true
0 - false]+Таблица2[. в графе мэйл
1- true
0 - false])&gt;0,Справочник!$E$17,"")</f>
        <v/>
      </c>
      <c r="AP292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2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2" s="6" t="str">
        <f ca="1">+IF(AND(Таблица2[Дата рождения]&lt;&gt;"",Таблица2[Дата рождения]&gt;Справочник!$I$4),Справочник!$E$14,"")</f>
        <v/>
      </c>
      <c r="AS292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2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(ОРНЗ)])&lt;&gt;11),Справочник!E300,"")</f>
        <v/>
      </c>
      <c r="AU292" s="6" t="str">
        <f>+IF(AND(Таблица2[ИНН]&lt;&gt;"",LEN(Таблица2[ИНН])&lt;&gt;12),Справочник!$E$8,"")</f>
        <v/>
      </c>
      <c r="AV292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2" s="96" t="str">
        <f>IFERROR(IF(AND(Таблица2[СНИЛС]="",_xlfn.NUMBERVALUE(Таблица2[СНИЛС])),Справочник!$E$11,""),Справочник!$E$11)</f>
        <v/>
      </c>
      <c r="AX292" s="6" t="str">
        <f>+IF(AND(Таблица2[СНИЛС]&lt;&gt;"",LEN(Таблица2[СНИЛС])&lt;&gt;11),Справочник!E309,"")</f>
        <v/>
      </c>
    </row>
    <row r="293" spans="1:50" x14ac:dyDescent="0.25">
      <c r="A293" s="92"/>
      <c r="B293" s="92"/>
      <c r="D293" s="75"/>
      <c r="E293" s="93"/>
      <c r="F293" s="75"/>
      <c r="G293" s="75"/>
      <c r="H293" s="75"/>
      <c r="I293" s="75"/>
      <c r="J293" s="78"/>
      <c r="K293" s="75"/>
      <c r="L293" s="75"/>
      <c r="M293" s="79"/>
      <c r="N293" s="91"/>
      <c r="O293" s="75"/>
      <c r="P293" s="75"/>
      <c r="Q293" s="91"/>
      <c r="S293" s="80"/>
      <c r="T293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3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3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3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3" s="15"/>
      <c r="Y293" s="15"/>
      <c r="Z293" s="15"/>
      <c r="AA293" s="15"/>
      <c r="AB293" s="15"/>
      <c r="AC293" s="15"/>
      <c r="AD293" s="15"/>
      <c r="AE293" s="15" t="str">
        <f>+IF(AND(Таблица2[№п/п]&lt;&gt;"",Таблица2[СНИЛС]=""),1,"")</f>
        <v/>
      </c>
      <c r="AF293" s="15" t="str">
        <f>+IF(AND(Таблица2[№п/п]&lt;&gt;"",Таблица2[ИНН]=""),1,"")</f>
        <v/>
      </c>
      <c r="AG293" s="15"/>
      <c r="AH293" s="15"/>
      <c r="AI293" s="15"/>
      <c r="AJ293" s="15"/>
      <c r="AK293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3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3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3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3" s="66" t="str">
        <f>+IF((Таблица2[@ в графе мэйл
1- true
0 - false]+Таблица2[. в графе мэйл
1- true
0 - false])&gt;0,Справочник!$E$17,"")</f>
        <v/>
      </c>
      <c r="AP293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3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3" s="6" t="str">
        <f ca="1">+IF(AND(Таблица2[Дата рождения]&lt;&gt;"",Таблица2[Дата рождения]&gt;Справочник!$I$4),Справочник!$E$14,"")</f>
        <v/>
      </c>
      <c r="AS293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3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(ОРНЗ)])&lt;&gt;11),Справочник!E301,"")</f>
        <v/>
      </c>
      <c r="AU293" s="6" t="str">
        <f>+IF(AND(Таблица2[ИНН]&lt;&gt;"",LEN(Таблица2[ИНН])&lt;&gt;12),Справочник!$E$8,"")</f>
        <v/>
      </c>
      <c r="AV293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3" s="96" t="str">
        <f>IFERROR(IF(AND(Таблица2[СНИЛС]="",_xlfn.NUMBERVALUE(Таблица2[СНИЛС])),Справочник!$E$11,""),Справочник!$E$11)</f>
        <v/>
      </c>
      <c r="AX293" s="6" t="str">
        <f>+IF(AND(Таблица2[СНИЛС]&lt;&gt;"",LEN(Таблица2[СНИЛС])&lt;&gt;11),Справочник!E310,"")</f>
        <v/>
      </c>
    </row>
    <row r="294" spans="1:50" x14ac:dyDescent="0.25">
      <c r="A294" s="92"/>
      <c r="B294" s="92"/>
      <c r="D294" s="75"/>
      <c r="E294" s="93"/>
      <c r="F294" s="75"/>
      <c r="G294" s="75"/>
      <c r="H294" s="75"/>
      <c r="I294" s="75"/>
      <c r="J294" s="78"/>
      <c r="K294" s="75"/>
      <c r="L294" s="75"/>
      <c r="M294" s="79"/>
      <c r="N294" s="91"/>
      <c r="O294" s="75"/>
      <c r="P294" s="75"/>
      <c r="Q294" s="91"/>
      <c r="S294" s="80"/>
      <c r="T294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4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4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4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4" s="15"/>
      <c r="Y294" s="15"/>
      <c r="Z294" s="15"/>
      <c r="AA294" s="15"/>
      <c r="AB294" s="15"/>
      <c r="AC294" s="15"/>
      <c r="AD294" s="15"/>
      <c r="AE294" s="15" t="str">
        <f>+IF(AND(Таблица2[№п/п]&lt;&gt;"",Таблица2[СНИЛС]=""),1,"")</f>
        <v/>
      </c>
      <c r="AF294" s="15" t="str">
        <f>+IF(AND(Таблица2[№п/п]&lt;&gt;"",Таблица2[ИНН]=""),1,"")</f>
        <v/>
      </c>
      <c r="AG294" s="15"/>
      <c r="AH294" s="15"/>
      <c r="AI294" s="15"/>
      <c r="AJ294" s="15"/>
      <c r="AK294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4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4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4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4" s="66" t="str">
        <f>+IF((Таблица2[@ в графе мэйл
1- true
0 - false]+Таблица2[. в графе мэйл
1- true
0 - false])&gt;0,Справочник!$E$17,"")</f>
        <v/>
      </c>
      <c r="AP294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4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4" s="6" t="str">
        <f ca="1">+IF(AND(Таблица2[Дата рождения]&lt;&gt;"",Таблица2[Дата рождения]&gt;Справочник!$I$4),Справочник!$E$14,"")</f>
        <v/>
      </c>
      <c r="AS294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4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(ОРНЗ)])&lt;&gt;11),Справочник!E302,"")</f>
        <v/>
      </c>
      <c r="AU294" s="6" t="str">
        <f>+IF(AND(Таблица2[ИНН]&lt;&gt;"",LEN(Таблица2[ИНН])&lt;&gt;12),Справочник!$E$8,"")</f>
        <v/>
      </c>
      <c r="AV294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4" s="96" t="str">
        <f>IFERROR(IF(AND(Таблица2[СНИЛС]="",_xlfn.NUMBERVALUE(Таблица2[СНИЛС])),Справочник!$E$11,""),Справочник!$E$11)</f>
        <v/>
      </c>
      <c r="AX294" s="6" t="str">
        <f>+IF(AND(Таблица2[СНИЛС]&lt;&gt;"",LEN(Таблица2[СНИЛС])&lt;&gt;11),Справочник!E311,"")</f>
        <v/>
      </c>
    </row>
    <row r="295" spans="1:50" x14ac:dyDescent="0.25">
      <c r="A295" s="92"/>
      <c r="B295" s="92"/>
      <c r="D295" s="75"/>
      <c r="E295" s="93"/>
      <c r="F295" s="75"/>
      <c r="G295" s="75"/>
      <c r="H295" s="75"/>
      <c r="I295" s="75"/>
      <c r="J295" s="78"/>
      <c r="K295" s="75"/>
      <c r="L295" s="75"/>
      <c r="M295" s="79"/>
      <c r="N295" s="91"/>
      <c r="O295" s="75"/>
      <c r="P295" s="75"/>
      <c r="Q295" s="91"/>
      <c r="S295" s="80"/>
      <c r="T295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5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5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5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5" s="15"/>
      <c r="Y295" s="15"/>
      <c r="Z295" s="15"/>
      <c r="AA295" s="15"/>
      <c r="AB295" s="15"/>
      <c r="AC295" s="15"/>
      <c r="AD295" s="15"/>
      <c r="AE295" s="15" t="str">
        <f>+IF(AND(Таблица2[№п/п]&lt;&gt;"",Таблица2[СНИЛС]=""),1,"")</f>
        <v/>
      </c>
      <c r="AF295" s="15" t="str">
        <f>+IF(AND(Таблица2[№п/п]&lt;&gt;"",Таблица2[ИНН]=""),1,"")</f>
        <v/>
      </c>
      <c r="AG295" s="15"/>
      <c r="AH295" s="15"/>
      <c r="AI295" s="15"/>
      <c r="AJ295" s="15"/>
      <c r="AK295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5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5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5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5" s="66" t="str">
        <f>+IF((Таблица2[@ в графе мэйл
1- true
0 - false]+Таблица2[. в графе мэйл
1- true
0 - false])&gt;0,Справочник!$E$17,"")</f>
        <v/>
      </c>
      <c r="AP295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5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5" s="6" t="str">
        <f ca="1">+IF(AND(Таблица2[Дата рождения]&lt;&gt;"",Таблица2[Дата рождения]&gt;Справочник!$I$4),Справочник!$E$14,"")</f>
        <v/>
      </c>
      <c r="AS295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5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(ОРНЗ)])&lt;&gt;11),Справочник!E303,"")</f>
        <v/>
      </c>
      <c r="AU295" s="6" t="str">
        <f>+IF(AND(Таблица2[ИНН]&lt;&gt;"",LEN(Таблица2[ИНН])&lt;&gt;12),Справочник!$E$8,"")</f>
        <v/>
      </c>
      <c r="AV295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5" s="96" t="str">
        <f>IFERROR(IF(AND(Таблица2[СНИЛС]="",_xlfn.NUMBERVALUE(Таблица2[СНИЛС])),Справочник!$E$11,""),Справочник!$E$11)</f>
        <v/>
      </c>
      <c r="AX295" s="6" t="str">
        <f>+IF(AND(Таблица2[СНИЛС]&lt;&gt;"",LEN(Таблица2[СНИЛС])&lt;&gt;11),Справочник!E312,"")</f>
        <v/>
      </c>
    </row>
    <row r="296" spans="1:50" x14ac:dyDescent="0.25">
      <c r="A296" s="92"/>
      <c r="B296" s="92"/>
      <c r="D296" s="75"/>
      <c r="E296" s="93"/>
      <c r="F296" s="75"/>
      <c r="G296" s="75"/>
      <c r="H296" s="75"/>
      <c r="I296" s="75"/>
      <c r="J296" s="78"/>
      <c r="K296" s="75"/>
      <c r="L296" s="75"/>
      <c r="M296" s="79"/>
      <c r="N296" s="91"/>
      <c r="O296" s="75"/>
      <c r="P296" s="75"/>
      <c r="Q296" s="91"/>
      <c r="S296" s="80"/>
      <c r="T296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6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6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6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6" s="15"/>
      <c r="Y296" s="15"/>
      <c r="Z296" s="15"/>
      <c r="AA296" s="15"/>
      <c r="AB296" s="15"/>
      <c r="AC296" s="15"/>
      <c r="AD296" s="15"/>
      <c r="AE296" s="15" t="str">
        <f>+IF(AND(Таблица2[№п/п]&lt;&gt;"",Таблица2[СНИЛС]=""),1,"")</f>
        <v/>
      </c>
      <c r="AF296" s="15" t="str">
        <f>+IF(AND(Таблица2[№п/п]&lt;&gt;"",Таблица2[ИНН]=""),1,"")</f>
        <v/>
      </c>
      <c r="AG296" s="15"/>
      <c r="AH296" s="15"/>
      <c r="AI296" s="15"/>
      <c r="AJ296" s="15"/>
      <c r="AK296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6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6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6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6" s="66" t="str">
        <f>+IF((Таблица2[@ в графе мэйл
1- true
0 - false]+Таблица2[. в графе мэйл
1- true
0 - false])&gt;0,Справочник!$E$17,"")</f>
        <v/>
      </c>
      <c r="AP296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6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6" s="6" t="str">
        <f ca="1">+IF(AND(Таблица2[Дата рождения]&lt;&gt;"",Таблица2[Дата рождения]&gt;Справочник!$I$4),Справочник!$E$14,"")</f>
        <v/>
      </c>
      <c r="AS296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6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(ОРНЗ)])&lt;&gt;11),Справочник!E304,"")</f>
        <v/>
      </c>
      <c r="AU296" s="6" t="str">
        <f>+IF(AND(Таблица2[ИНН]&lt;&gt;"",LEN(Таблица2[ИНН])&lt;&gt;12),Справочник!$E$8,"")</f>
        <v/>
      </c>
      <c r="AV296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6" s="96" t="str">
        <f>IFERROR(IF(AND(Таблица2[СНИЛС]="",_xlfn.NUMBERVALUE(Таблица2[СНИЛС])),Справочник!$E$11,""),Справочник!$E$11)</f>
        <v/>
      </c>
      <c r="AX296" s="6" t="str">
        <f>+IF(AND(Таблица2[СНИЛС]&lt;&gt;"",LEN(Таблица2[СНИЛС])&lt;&gt;11),Справочник!E313,"")</f>
        <v/>
      </c>
    </row>
    <row r="297" spans="1:50" x14ac:dyDescent="0.25">
      <c r="A297" s="92"/>
      <c r="B297" s="92"/>
      <c r="D297" s="75"/>
      <c r="E297" s="93"/>
      <c r="F297" s="75"/>
      <c r="G297" s="75"/>
      <c r="H297" s="75"/>
      <c r="I297" s="75"/>
      <c r="J297" s="78"/>
      <c r="K297" s="75"/>
      <c r="L297" s="75"/>
      <c r="M297" s="79"/>
      <c r="N297" s="91"/>
      <c r="O297" s="75"/>
      <c r="P297" s="75"/>
      <c r="Q297" s="91"/>
      <c r="S297" s="80"/>
      <c r="T297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7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7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7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7" s="15"/>
      <c r="Y297" s="15"/>
      <c r="Z297" s="15"/>
      <c r="AA297" s="15"/>
      <c r="AB297" s="15"/>
      <c r="AC297" s="15"/>
      <c r="AD297" s="15"/>
      <c r="AE297" s="15" t="str">
        <f>+IF(AND(Таблица2[№п/п]&lt;&gt;"",Таблица2[СНИЛС]=""),1,"")</f>
        <v/>
      </c>
      <c r="AF297" s="15" t="str">
        <f>+IF(AND(Таблица2[№п/п]&lt;&gt;"",Таблица2[ИНН]=""),1,"")</f>
        <v/>
      </c>
      <c r="AG297" s="15"/>
      <c r="AH297" s="15"/>
      <c r="AI297" s="15"/>
      <c r="AJ297" s="15"/>
      <c r="AK297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7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7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7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7" s="66" t="str">
        <f>+IF((Таблица2[@ в графе мэйл
1- true
0 - false]+Таблица2[. в графе мэйл
1- true
0 - false])&gt;0,Справочник!$E$17,"")</f>
        <v/>
      </c>
      <c r="AP297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7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7" s="6" t="str">
        <f ca="1">+IF(AND(Таблица2[Дата рождения]&lt;&gt;"",Таблица2[Дата рождения]&gt;Справочник!$I$4),Справочник!$E$14,"")</f>
        <v/>
      </c>
      <c r="AS297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7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(ОРНЗ)])&lt;&gt;11),Справочник!E305,"")</f>
        <v/>
      </c>
      <c r="AU297" s="6" t="str">
        <f>+IF(AND(Таблица2[ИНН]&lt;&gt;"",LEN(Таблица2[ИНН])&lt;&gt;12),Справочник!$E$8,"")</f>
        <v/>
      </c>
      <c r="AV297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7" s="96" t="str">
        <f>IFERROR(IF(AND(Таблица2[СНИЛС]="",_xlfn.NUMBERVALUE(Таблица2[СНИЛС])),Справочник!$E$11,""),Справочник!$E$11)</f>
        <v/>
      </c>
      <c r="AX297" s="6" t="str">
        <f>+IF(AND(Таблица2[СНИЛС]&lt;&gt;"",LEN(Таблица2[СНИЛС])&lt;&gt;11),Справочник!E314,"")</f>
        <v/>
      </c>
    </row>
    <row r="298" spans="1:50" x14ac:dyDescent="0.25">
      <c r="A298" s="92"/>
      <c r="B298" s="92"/>
      <c r="D298" s="75"/>
      <c r="E298" s="93"/>
      <c r="F298" s="75"/>
      <c r="G298" s="75"/>
      <c r="H298" s="75"/>
      <c r="I298" s="75"/>
      <c r="J298" s="78"/>
      <c r="K298" s="75"/>
      <c r="L298" s="75"/>
      <c r="M298" s="79"/>
      <c r="N298" s="91"/>
      <c r="O298" s="75"/>
      <c r="P298" s="75"/>
      <c r="Q298" s="91"/>
      <c r="S298" s="80"/>
      <c r="T298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8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8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8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8" s="15"/>
      <c r="Y298" s="15"/>
      <c r="Z298" s="15"/>
      <c r="AA298" s="15"/>
      <c r="AB298" s="15"/>
      <c r="AC298" s="15"/>
      <c r="AD298" s="15"/>
      <c r="AE298" s="15" t="str">
        <f>+IF(AND(Таблица2[№п/п]&lt;&gt;"",Таблица2[СНИЛС]=""),1,"")</f>
        <v/>
      </c>
      <c r="AF298" s="15" t="str">
        <f>+IF(AND(Таблица2[№п/п]&lt;&gt;"",Таблица2[ИНН]=""),1,"")</f>
        <v/>
      </c>
      <c r="AG298" s="15"/>
      <c r="AH298" s="15"/>
      <c r="AI298" s="15"/>
      <c r="AJ298" s="15"/>
      <c r="AK298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8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8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8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8" s="66" t="str">
        <f>+IF((Таблица2[@ в графе мэйл
1- true
0 - false]+Таблица2[. в графе мэйл
1- true
0 - false])&gt;0,Справочник!$E$17,"")</f>
        <v/>
      </c>
      <c r="AP298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8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8" s="6" t="str">
        <f ca="1">+IF(AND(Таблица2[Дата рождения]&lt;&gt;"",Таблица2[Дата рождения]&gt;Справочник!$I$4),Справочник!$E$14,"")</f>
        <v/>
      </c>
      <c r="AS298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8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(ОРНЗ)])&lt;&gt;11),Справочник!E306,"")</f>
        <v/>
      </c>
      <c r="AU298" s="6" t="str">
        <f>+IF(AND(Таблица2[ИНН]&lt;&gt;"",LEN(Таблица2[ИНН])&lt;&gt;12),Справочник!$E$8,"")</f>
        <v/>
      </c>
      <c r="AV298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8" s="96" t="str">
        <f>IFERROR(IF(AND(Таблица2[СНИЛС]="",_xlfn.NUMBERVALUE(Таблица2[СНИЛС])),Справочник!$E$11,""),Справочник!$E$11)</f>
        <v/>
      </c>
      <c r="AX298" s="6" t="str">
        <f>+IF(AND(Таблица2[СНИЛС]&lt;&gt;"",LEN(Таблица2[СНИЛС])&lt;&gt;11),Справочник!E315,"")</f>
        <v/>
      </c>
    </row>
    <row r="299" spans="1:50" x14ac:dyDescent="0.25">
      <c r="A299" s="92"/>
      <c r="B299" s="92"/>
      <c r="D299" s="75"/>
      <c r="E299" s="93"/>
      <c r="F299" s="75"/>
      <c r="G299" s="75"/>
      <c r="H299" s="75"/>
      <c r="I299" s="75"/>
      <c r="J299" s="78"/>
      <c r="K299" s="75"/>
      <c r="L299" s="75"/>
      <c r="M299" s="79"/>
      <c r="N299" s="91"/>
      <c r="O299" s="75"/>
      <c r="P299" s="75"/>
      <c r="Q299" s="91"/>
      <c r="S299" s="80"/>
      <c r="T299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299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299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299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299" s="15"/>
      <c r="Y299" s="15"/>
      <c r="Z299" s="15"/>
      <c r="AA299" s="15"/>
      <c r="AB299" s="15"/>
      <c r="AC299" s="15"/>
      <c r="AD299" s="15"/>
      <c r="AE299" s="15" t="str">
        <f>+IF(AND(Таблица2[№п/п]&lt;&gt;"",Таблица2[СНИЛС]=""),1,"")</f>
        <v/>
      </c>
      <c r="AF299" s="15" t="str">
        <f>+IF(AND(Таблица2[№п/п]&lt;&gt;"",Таблица2[ИНН]=""),1,"")</f>
        <v/>
      </c>
      <c r="AG299" s="15"/>
      <c r="AH299" s="15"/>
      <c r="AI299" s="15"/>
      <c r="AJ299" s="15"/>
      <c r="AK299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299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299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299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299" s="66" t="str">
        <f>+IF((Таблица2[@ в графе мэйл
1- true
0 - false]+Таблица2[. в графе мэйл
1- true
0 - false])&gt;0,Справочник!$E$17,"")</f>
        <v/>
      </c>
      <c r="AP299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299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299" s="6" t="str">
        <f ca="1">+IF(AND(Таблица2[Дата рождения]&lt;&gt;"",Таблица2[Дата рождения]&gt;Справочник!$I$4),Справочник!$E$14,"")</f>
        <v/>
      </c>
      <c r="AS299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299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(ОРНЗ)])&lt;&gt;11),Справочник!E307,"")</f>
        <v/>
      </c>
      <c r="AU299" s="6" t="str">
        <f>+IF(AND(Таблица2[ИНН]&lt;&gt;"",LEN(Таблица2[ИНН])&lt;&gt;12),Справочник!$E$8,"")</f>
        <v/>
      </c>
      <c r="AV299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299" s="96" t="str">
        <f>IFERROR(IF(AND(Таблица2[СНИЛС]="",_xlfn.NUMBERVALUE(Таблица2[СНИЛС])),Справочник!$E$11,""),Справочник!$E$11)</f>
        <v/>
      </c>
      <c r="AX299" s="6" t="str">
        <f>+IF(AND(Таблица2[СНИЛС]&lt;&gt;"",LEN(Таблица2[СНИЛС])&lt;&gt;11),Справочник!E316,"")</f>
        <v/>
      </c>
    </row>
    <row r="300" spans="1:50" x14ac:dyDescent="0.25">
      <c r="A300" s="92"/>
      <c r="B300" s="92"/>
      <c r="D300" s="75"/>
      <c r="E300" s="93"/>
      <c r="F300" s="75"/>
      <c r="G300" s="75"/>
      <c r="H300" s="75"/>
      <c r="I300" s="75"/>
      <c r="J300" s="78"/>
      <c r="K300" s="75"/>
      <c r="L300" s="75"/>
      <c r="M300" s="79"/>
      <c r="N300" s="91"/>
      <c r="O300" s="75"/>
      <c r="P300" s="75"/>
      <c r="Q300" s="91"/>
      <c r="S300" s="80"/>
      <c r="T300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00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00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00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00" s="15"/>
      <c r="Y300" s="15"/>
      <c r="Z300" s="15"/>
      <c r="AA300" s="15"/>
      <c r="AB300" s="15"/>
      <c r="AC300" s="15"/>
      <c r="AD300" s="15"/>
      <c r="AE300" s="15" t="str">
        <f>+IF(AND(Таблица2[№п/п]&lt;&gt;"",Таблица2[СНИЛС]=""),1,"")</f>
        <v/>
      </c>
      <c r="AF300" s="15" t="str">
        <f>+IF(AND(Таблица2[№п/п]&lt;&gt;"",Таблица2[ИНН]=""),1,"")</f>
        <v/>
      </c>
      <c r="AG300" s="15"/>
      <c r="AH300" s="15"/>
      <c r="AI300" s="15"/>
      <c r="AJ300" s="15"/>
      <c r="AK300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00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00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00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00" s="66" t="str">
        <f>+IF((Таблица2[@ в графе мэйл
1- true
0 - false]+Таблица2[. в графе мэйл
1- true
0 - false])&gt;0,Справочник!$E$17,"")</f>
        <v/>
      </c>
      <c r="AP300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00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00" s="6" t="str">
        <f ca="1">+IF(AND(Таблица2[Дата рождения]&lt;&gt;"",Таблица2[Дата рождения]&gt;Справочник!$I$4),Справочник!$E$14,"")</f>
        <v/>
      </c>
      <c r="AS300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00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(ОРНЗ)])&lt;&gt;11),Справочник!E308,"")</f>
        <v/>
      </c>
      <c r="AU300" s="6" t="str">
        <f>+IF(AND(Таблица2[ИНН]&lt;&gt;"",LEN(Таблица2[ИНН])&lt;&gt;12),Справочник!$E$8,"")</f>
        <v/>
      </c>
      <c r="AV300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00" s="96" t="str">
        <f>IFERROR(IF(AND(Таблица2[СНИЛС]="",_xlfn.NUMBERVALUE(Таблица2[СНИЛС])),Справочник!$E$11,""),Справочник!$E$11)</f>
        <v/>
      </c>
      <c r="AX300" s="6" t="str">
        <f>+IF(AND(Таблица2[СНИЛС]&lt;&gt;"",LEN(Таблица2[СНИЛС])&lt;&gt;11),Справочник!E317,"")</f>
        <v/>
      </c>
    </row>
    <row r="301" spans="1:50" x14ac:dyDescent="0.25">
      <c r="A301" s="92"/>
      <c r="B301" s="92"/>
      <c r="D301" s="75"/>
      <c r="E301" s="93"/>
      <c r="F301" s="75"/>
      <c r="G301" s="75"/>
      <c r="H301" s="75"/>
      <c r="I301" s="75"/>
      <c r="J301" s="78"/>
      <c r="K301" s="75"/>
      <c r="L301" s="75"/>
      <c r="M301" s="79"/>
      <c r="N301" s="91"/>
      <c r="O301" s="75"/>
      <c r="P301" s="75"/>
      <c r="Q301" s="91"/>
      <c r="S301" s="80"/>
      <c r="T301" s="94" t="str">
        <f>+IF(Таблица2[[#This Row],[Поля заполнены?]]=1,
IF(OR(Таблица2[Обязательность полей (сумма)]&lt;&gt;"",Таблица2[Любая ошибка]&lt;&gt;""),
                                                                                                 Таблица2[Обязательность полей (сумма)]&amp;Таблица2[Кириллица в графе mail
1- true
0 - false]&amp;Таблица2[Сумма @ и .]&amp;Таблица2[Недопустимы символы в мэйл
1- true
0 - false]&amp;Таблица2[ДР&gt;Дата ДУЛ]&amp;Таблица2[ДР&gt;Сегодня]&amp;Таблица2[ДатаДУЛ&gt;сегодня]&amp;Таблица2[ОРНЗ&lt;&gt;11]&amp;Таблица2[ИНН&lt;&gt;12]&amp;Таблица2[КонтролЧислоИНН]&amp;Таблица2[СНИЛС - число]&amp;Таблица2[СНИЛС&lt;&gt;11],Справочник!$E$20),"")</f>
        <v/>
      </c>
      <c r="U301" s="94">
        <f>+IF(OR(Таблица2[[#This Row],[№п/п]]&lt;&gt;"",Таблица2[[#This Row],[Наличие у заявителя информации, позволяющей сделать вывод о соответствии аудитора требованиям, установленным п. 2 и 4 ч. 2 ст. 5.3 Федерального закона "Об аудиторской деятельности"]]&lt;&gt;"",Таблица2[[#This Row],[Фамилия]]&lt;&gt;"",Таблица2[[#This Row],[Имя]]&lt;&gt;"",Таблица2[[#This Row],[Отчество]]&lt;&gt;"",Таблица2[[#This Row],[Дата рождения]]&lt;&gt;"",Таблица2[[#This Row],[Место рождения]]&lt;&gt;"",Таблица2[[#This Row],[Гражданство (выбор страны)]]&lt;&gt;"",Таблица2[[#This Row],[Наименование документа, удостоверяющего личность]]&lt;&gt;"",Таблица2[[#This Row],[Серия (при наличии) и номер документа, удостоверяющего личность]]&lt;&gt;"",Таблица2[[#This Row],[Наименование органа, выдавшего документ, удостоверяющий личность]]&lt;&gt;"",Таблица2[[#This Row],[Дата выдачи документа, удостоверяющего личность]]&lt;&gt;"",Таблица2[[#This Row],[СНИЛС]]&lt;&gt;"",Таблица2[[#This Row],[ИНН]]&lt;&gt;"",Таблица2[[#This Row],[Субъект РФ]]&lt;&gt;"",Таблица2[[#This Row],[Адрес регистрации по месту жительства]]&lt;&gt;"",Таблица2[[#This Row],[Основной регистрационный номер записи в реестре аудиторов и аудиторских организаций саморегулируемой организации аудиторов (ОРНЗ)]]&lt;&gt;"",Таблица2[[#This Row],[Номер телефона]]&lt;&gt;"",Таблица2[[#This Row],[Адрес электронной почты]]&lt;&gt;""),1,0)</f>
        <v>0</v>
      </c>
      <c r="V301" s="15" t="str">
        <f>+IF(AND(Таблица2[Обяз.Фам]="",Таблица2[Обяз.Имя]="",Таблица2[Обяз.ДР]="",Таблица2[Обяз.МР]="",Таблица2[Обяз.Гражд]="",Таблица2[Обяз.НаимДУЛ]="",Таблица2[Обяз.СерНомДУЛ]="",Таблица2[Обяз.ОВДУЛ]="",Таблица2[Обяз.СНИЛС]="",Таблица2[Обяз.ИНН]="",Таблица2[Обяз.ДатаДУЛ]="",Таблица2[Обяз.СубъектРФ]="",Таблица2[Обяз.Адрес]="",Таблица2[Обяз.ОРНЗ]=""),"",Справочник!$E$4)</f>
        <v/>
      </c>
      <c r="W301" s="15" t="str">
        <f>+IF(AND(Таблица2[Фамилия]="",OR(Таблица2[№п/п]&lt;&gt;"",Таблица2[Имя]&lt;&gt;"",Таблица2[Отчество]&lt;&gt;"",Таблица2[Дата рождения]&lt;&gt;"",Таблица2[Место рождения]&lt;&gt;"",Таблица2[Гражданство (выбор страны)]&lt;&gt;"",Таблица2[Наименование документа, удостоверяющего личность]&lt;&gt;"",Таблица2[Серия (при наличии) и номер документа, удостоверяющего личность]&lt;&gt;"",Таблица2[Наименование органа, выдавшего документ, удостоверяющий личность]&lt;&gt;"",Таблица2[Дата выдачи документа, удостоверяющего личность]&lt;&gt;"",Таблица2[СНИЛС]&lt;&gt;"",Таблица2[ИНН]&lt;&gt;"",Таблица2[Субъект РФ]&lt;&gt;"",Таблица2[Адрес регистрации по месту жительства]&lt;&gt;"",Таблица2[Основной регистрационный номер записи в реестре аудиторов и аудиторских организаций саморегулируемой организации аудиторов (ОРНЗ)]&lt;&gt;"",Таблица2[Номер телефона]&lt;&gt;"",Таблица2[Адрес электронной почты]&lt;&gt;"")),1,"")</f>
        <v/>
      </c>
      <c r="X301" s="15"/>
      <c r="Y301" s="15"/>
      <c r="Z301" s="15"/>
      <c r="AA301" s="15"/>
      <c r="AB301" s="15"/>
      <c r="AC301" s="15"/>
      <c r="AD301" s="15"/>
      <c r="AE301" s="15" t="str">
        <f>+IF(AND(Таблица2[№п/п]&lt;&gt;"",Таблица2[СНИЛС]=""),1,"")</f>
        <v/>
      </c>
      <c r="AF301" s="15" t="str">
        <f>+IF(AND(Таблица2[№п/п]&lt;&gt;"",Таблица2[ИНН]=""),1,"")</f>
        <v/>
      </c>
      <c r="AG301" s="15"/>
      <c r="AH301" s="15"/>
      <c r="AI301" s="15"/>
      <c r="AJ301" s="15"/>
      <c r="AK301" s="15" t="str">
        <f ca="1">+IF(OR(Таблица2[Кириллица в графе mail
1- true
0 - false]&lt;&gt;"",Таблица2[Сумма @ и .]&lt;&gt;"",Таблица2[Недопустимы символы в мэйл
1- true
0 - false]&lt;&gt;"",Таблица2[ДР&gt;Дата ДУЛ]&lt;&gt;"",Таблица2[ДР&gt;Сегодня]&lt;&gt;"",Таблица2[ДатаДУЛ&gt;сегодня]&lt;&gt;"",Таблица2[ОРНЗ&lt;&gt;11]&lt;&gt;"",Таблица2[ИНН&lt;&gt;12]&lt;&gt;"",Таблица2[КонтролЧислоИНН]&lt;&gt;"",Таблица2[СНИЛС - число]&lt;&gt;"",Таблица2[СНИЛС&lt;&gt;11]&lt;&gt;""),1,"")</f>
        <v/>
      </c>
      <c r="AL301" s="95" t="str">
        <f>IF(OR(
             IFERROR(SEARCH('Поиск ошибки раскладки'!A$2,Таблица2[Адрес электронной почты]),FALSE),
             IFERROR(SEARCH('Поиск ошибки раскладки'!A$3,Таблица2[Адрес электронной почты]),FALSE),
             IFERROR(SEARCH('Поиск ошибки раскладки'!A$4,Таблица2[Адрес электронной почты]),FALSE),
             IFERROR(SEARCH('Поиск ошибки раскладки'!A$5,Таблица2[Адрес электронной почты]),FALSE),
             IFERROR(SEARCH('Поиск ошибки раскладки'!A$6,Таблица2[Адрес электронной почты]),FALSE),
             IFERROR(SEARCH('Поиск ошибки раскладки'!A$7,Таблица2[Адрес электронной почты]),FALSE),
             IFERROR(SEARCH('Поиск ошибки раскладки'!A$8,Таблица2[Адрес электронной почты]),FALSE),
             IFERROR(SEARCH('Поиск ошибки раскладки'!A$9,Таблица2[Адрес электронной почты]),FALSE),
             IFERROR(SEARCH('Поиск ошибки раскладки'!A$10,Таблица2[Адрес электронной почты]),FALSE),
             IFERROR(SEARCH('Поиск ошибки раскладки'!A$11,Таблица2[Адрес электронной почты]),FALSE),
             IFERROR(SEARCH('Поиск ошибки раскладки'!A$12,Таблица2[Адрес электронной почты]),FALSE),
             IFERROR(SEARCH('Поиск ошибки раскладки'!A$13,Таблица2[Адрес электронной почты]),FALSE),
             IFERROR(SEARCH('Поиск ошибки раскладки'!A$14,Таблица2[Адрес электронной почты]),FALSE),
             IFERROR(SEARCH('Поиск ошибки раскладки'!A$15,Таблица2[Адрес электронной почты]),FALSE),
             IFERROR(SEARCH('Поиск ошибки раскладки'!A$16,Таблица2[Адрес электронной почты]),FALSE),
             IFERROR(SEARCH('Поиск ошибки раскладки'!A$17,Таблица2[Адрес электронной почты]),FALSE),
             IFERROR(SEARCH('Поиск ошибки раскладки'!A$18,Таблица2[Адрес электронной почты]),FALSE),
             IFERROR(SEARCH('Поиск ошибки раскладки'!A$19,Таблица2[Адрес электронной почты]),FALSE),
             IFERROR(SEARCH('Поиск ошибки раскладки'!A$20,Таблица2[Адрес электронной почты]),FALSE),
             IFERROR(SEARCH('Поиск ошибки раскладки'!A$21,Таблица2[Адрес электронной почты]),FALSE),
             IFERROR(SEARCH('Поиск ошибки раскладки'!A$22,Таблица2[Адрес электронной почты]),FALSE),
             IFERROR(SEARCH('Поиск ошибки раскладки'!A$23,Таблица2[Адрес электронной почты]),FALSE),
             IFERROR(SEARCH('Поиск ошибки раскладки'!A$24,Таблица2[Адрес электронной почты]),FALSE),
             IFERROR(SEARCH('Поиск ошибки раскладки'!A$25,Таблица2[Адрес электронной почты]),FALSE),
             IFERROR(SEARCH('Поиск ошибки раскладки'!A$26,Таблица2[Адрес электронной почты]),FALSE),
             IFERROR(SEARCH('Поиск ошибки раскладки'!A$27,Таблица2[Адрес электронной почты]),FALSE),),
            Справочник!$E$16,"")</f>
        <v/>
      </c>
      <c r="AM301" s="95">
        <f>IF(Таблица2[Адрес электронной почты]="",0,IF(OR(
             IFERROR(SEARCH('Поиск ошибки раскладки'!A$35,Таблица2[Адрес электронной почты]),FALSE),),
             VALUE("0"),VALUE("1")))</f>
        <v>0</v>
      </c>
      <c r="AN301" s="95">
        <f>IF(Таблица2[Адрес электронной почты]="",0,IF(OR(
             IFERROR(SEARCH('Поиск ошибки раскладки'!A$36,Таблица2[Адрес электронной почты]),FALSE),),
             VALUE("0"),VALUE("1")))</f>
        <v>0</v>
      </c>
      <c r="AO301" s="66" t="str">
        <f>+IF((Таблица2[@ в графе мэйл
1- true
0 - false]+Таблица2[. в графе мэйл
1- true
0 - false])&gt;0,Справочник!$E$17,"")</f>
        <v/>
      </c>
      <c r="AP301" s="95" t="str">
        <f>IF(OR(
             IFERROR(SEARCH('Поиск ошибки раскладки'!A$37,Таблица2[Адрес электронной почты]),FALSE),
             IFERROR(SEARCH('Поиск ошибки раскладки'!A$38,Таблица2[Адрес электронной почты]),FALSE),
             IFERROR(SEARCH('Поиск ошибки раскладки'!A$39,Таблица2[Адрес электронной почты]),FALSE),),
             Справочник!$E$18,"")</f>
        <v/>
      </c>
      <c r="AQ301" s="6" t="str">
        <f>+IF(AND(Таблица2[Дата рождения]&lt;&gt;"",Таблица2[Дата рождения]&gt;Таблица2[Дата выдачи документа, удостоверяющего личность]),Справочник!$E$14,"")</f>
        <v/>
      </c>
      <c r="AR301" s="6" t="str">
        <f ca="1">+IF(AND(Таблица2[Дата рождения]&lt;&gt;"",Таблица2[Дата рождения]&gt;Справочник!$I$4),Справочник!$E$14,"")</f>
        <v/>
      </c>
      <c r="AS301" s="6" t="str">
        <f ca="1">+IF(AND(Таблица2[Дата выдачи документа, удостоверяющего личность]&lt;&gt;"",Таблица2[Дата выдачи документа, удостоверяющего личность]&gt;Справочник!$I$4),Справочник!$E$13,"")</f>
        <v/>
      </c>
      <c r="AT301" s="6" t="str">
        <f>+IF(AND(Таблица2[Основной регистрационный номер записи в реестре аудиторов и аудиторских организаций саморегулируемой организации аудиторов (ОРНЗ)]&lt;&gt;"",LEN(Таблица2[Основной регистрационный номер записи в реестре аудиторов и аудиторских организаций саморегулируемой организации аудиторов (ОРНЗ)])&lt;&gt;11),Справочник!E309,"")</f>
        <v/>
      </c>
      <c r="AU301" s="6" t="str">
        <f>+IF(AND(Таблица2[ИНН]&lt;&gt;"",LEN(Таблица2[ИНН])&lt;&gt;12),Справочник!$E$8,"")</f>
        <v/>
      </c>
      <c r="AV301" s="96" t="str">
        <f>IF(Таблица2[[#This Row],[ИНН]]&lt;&gt;"",
                 +IFERROR(
                                    IF(_xlfn.NUMBERVALUE(RIGHT(SUMPRODUCT(--(MID((Таблица2[[#This Row],[ИНН]]),{1;2;3;4;5;6;7;8;9;10;11;12},1)),{3;7;2;4;10;3;5;9;4;6;8;0})-INT(SUMPRODUCT(--(MID((Таблица2[[#This Row],[ИНН]]),{1;2;3;4;5;6;7;8;9;10;11;12},1)),{3;7;2;4;10;3;5;9;4;6;8;0})/11)*11,1))&lt;&gt;_xlfn.NUMBERVALUE(RIGHT((Таблица2[[#This Row],[ИНН]]),1)),
                                                Справочник!$E$9,""),
                                   Справочник!$E$9),"")</f>
        <v/>
      </c>
      <c r="AW301" s="96" t="str">
        <f>IFERROR(IF(AND(Таблица2[СНИЛС]="",_xlfn.NUMBERVALUE(Таблица2[СНИЛС])),Справочник!$E$11,""),Справочник!$E$11)</f>
        <v/>
      </c>
      <c r="AX301" s="6" t="str">
        <f>+IF(AND(Таблица2[СНИЛС]&lt;&gt;"",LEN(Таблица2[СНИЛС])&lt;&gt;11),Справочник!E318,"")</f>
        <v/>
      </c>
    </row>
  </sheetData>
  <sheetProtection password="AB12" sheet="1" formatRows="0" insertRows="0" autoFilter="0" pivotTables="0"/>
  <conditionalFormatting sqref="C2:C301">
    <cfRule type="expression" dxfId="76" priority="15">
      <formula>IF($W2&lt;&gt;"",1,0)</formula>
    </cfRule>
    <cfRule type="expression" dxfId="75" priority="34">
      <formula>IF(W2=1,1,0)</formula>
    </cfRule>
  </conditionalFormatting>
  <conditionalFormatting sqref="D2:D301 G2:Q301">
    <cfRule type="expression" dxfId="74" priority="33">
      <formula>IF(AND(C2&lt;&gt;"",D2=""),1,0)</formula>
    </cfRule>
  </conditionalFormatting>
  <conditionalFormatting sqref="F2:F301">
    <cfRule type="expression" dxfId="73" priority="13">
      <formula>IF(OR($Y2&lt;&gt;"",$AQ2&lt;&gt;"",$AR2&lt;&gt;""),1,0)</formula>
    </cfRule>
    <cfRule type="expression" dxfId="72" priority="32">
      <formula>IF(AND(D2&lt;&gt;"",F2=""),1,0)</formula>
    </cfRule>
  </conditionalFormatting>
  <conditionalFormatting sqref="A2:B301">
    <cfRule type="expression" dxfId="71" priority="18">
      <formula>IF(AND(C2&lt;&gt;"",A2=""),1,0)</formula>
    </cfRule>
  </conditionalFormatting>
  <conditionalFormatting sqref="D2:D301">
    <cfRule type="expression" dxfId="70" priority="14">
      <formula>IF($X2&lt;&gt;"",1,0)</formula>
    </cfRule>
  </conditionalFormatting>
  <conditionalFormatting sqref="G2:G301">
    <cfRule type="expression" dxfId="69" priority="12">
      <formula>IF($Z2&lt;&gt;"",1,0)</formula>
    </cfRule>
  </conditionalFormatting>
  <conditionalFormatting sqref="H2:H301">
    <cfRule type="expression" dxfId="68" priority="11">
      <formula>IF($AA2&lt;&gt;"",1,0)</formula>
    </cfRule>
  </conditionalFormatting>
  <conditionalFormatting sqref="I2:I301">
    <cfRule type="expression" dxfId="67" priority="10">
      <formula>IF($AB2&lt;&gt;"",1,0)</formula>
    </cfRule>
  </conditionalFormatting>
  <conditionalFormatting sqref="J2:J301">
    <cfRule type="expression" dxfId="66" priority="9">
      <formula>IF($AC2&lt;&gt;"",1,0)</formula>
    </cfRule>
  </conditionalFormatting>
  <conditionalFormatting sqref="K2:K301">
    <cfRule type="expression" dxfId="65" priority="8">
      <formula>IF($AD2&lt;&gt;"",1,0)</formula>
    </cfRule>
  </conditionalFormatting>
  <conditionalFormatting sqref="L2:L301">
    <cfRule type="expression" dxfId="64" priority="7">
      <formula>IF(OR($AG2&lt;&gt;"",$AS2&lt;&gt;""),1,0)</formula>
    </cfRule>
  </conditionalFormatting>
  <conditionalFormatting sqref="M2:M301">
    <cfRule type="expression" dxfId="63" priority="6">
      <formula>IF(OR($AE2&lt;&gt;"",$AW2&lt;&gt;"",$AX2&lt;&gt;""),1,0)</formula>
    </cfRule>
  </conditionalFormatting>
  <conditionalFormatting sqref="N2:N301">
    <cfRule type="expression" dxfId="62" priority="5">
      <formula>IF(OR($AF2&lt;&gt;"",$AU2&lt;&gt;"",$AV2&lt;&gt;""),1,0)</formula>
    </cfRule>
  </conditionalFormatting>
  <conditionalFormatting sqref="O2:O301">
    <cfRule type="expression" dxfId="61" priority="4">
      <formula>IF($AH2&lt;&gt;"",1,0)</formula>
    </cfRule>
  </conditionalFormatting>
  <conditionalFormatting sqref="P2:P301">
    <cfRule type="expression" dxfId="60" priority="3">
      <formula>IF($AI2&lt;&gt;"",1,0)</formula>
    </cfRule>
  </conditionalFormatting>
  <conditionalFormatting sqref="Q2:Q301">
    <cfRule type="expression" dxfId="59" priority="2">
      <formula>IF(OR($AJ$2&lt;&gt;"",$AT$2&lt;&gt;""),1,0)</formula>
    </cfRule>
  </conditionalFormatting>
  <conditionalFormatting sqref="S2:S301">
    <cfRule type="expression" dxfId="58" priority="1">
      <formula>IF(OR($AL2&lt;&gt;"",$AO2&lt;&gt;"",$AP2&lt;&gt;""),1,0)</formula>
    </cfRule>
  </conditionalFormatting>
  <dataValidations disablePrompts="1" count="5">
    <dataValidation type="list" allowBlank="1" showInputMessage="1" showErrorMessage="1" sqref="H2:H301">
      <formula1>ОКСМ</formula1>
    </dataValidation>
    <dataValidation type="list" allowBlank="1" showInputMessage="1" showErrorMessage="1" sqref="I2:I301">
      <formula1>ДУЛ</formula1>
    </dataValidation>
    <dataValidation type="list" allowBlank="1" showInputMessage="1" showErrorMessage="1" sqref="O2:O301">
      <formula1>Субъект_РФ</formula1>
    </dataValidation>
    <dataValidation type="list" allowBlank="1" showInputMessage="1" showErrorMessage="1" sqref="B2:B301">
      <formula1>ДаНет</formula1>
    </dataValidation>
    <dataValidation type="date" operator="greaterThanOrEqual" allowBlank="1" showInputMessage="1" showErrorMessage="1" error="Проверьте правильность ввода даты" sqref="L2:L301">
      <formula1>F2</formula1>
    </dataValidation>
  </dataValidations>
  <pageMargins left="0.7" right="0.7" top="0.75" bottom="0.75" header="0.3" footer="0.3"/>
  <pageSetup paperSize="9" scale="1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3" id="{28A227D0-8412-44C5-AB8F-365DC7F343FD}">
            <xm:f>+IF(T2&lt;&gt;Справочник!$E$20,1,0)</xm:f>
            <x14:dxf>
              <font>
                <color rgb="FFFF0000"/>
              </font>
            </x14:dxf>
          </x14:cfRule>
          <xm:sqref>T2:AP301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date" operator="lessThanOrEqual" allowBlank="1" showInputMessage="1" showErrorMessage="1" error="Проверьте правильность ввода даты">
          <x14:formula1>
            <xm:f>Справочник!I2</xm:f>
          </x14:formula1>
          <xm:sqref>F2:F301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D100"/>
  <sheetViews>
    <sheetView workbookViewId="0"/>
  </sheetViews>
  <sheetFormatPr defaultRowHeight="15" x14ac:dyDescent="0.25"/>
  <cols>
    <col min="2" max="2" width="125" customWidth="1"/>
    <col min="3" max="3" width="22" customWidth="1"/>
    <col min="4" max="4" width="30.85546875" style="1" customWidth="1"/>
  </cols>
  <sheetData>
    <row r="1" spans="1:4" x14ac:dyDescent="0.25">
      <c r="A1" t="s">
        <v>30</v>
      </c>
      <c r="B1" s="3" t="s">
        <v>17</v>
      </c>
      <c r="C1" s="3" t="s">
        <v>561</v>
      </c>
      <c r="D1" s="1" t="s">
        <v>532</v>
      </c>
    </row>
    <row r="2" spans="1:4" x14ac:dyDescent="0.25">
      <c r="A2" s="14"/>
      <c r="B2" s="14"/>
      <c r="C2" s="61"/>
      <c r="D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" spans="1:4" x14ac:dyDescent="0.25">
      <c r="A3" s="14"/>
      <c r="B3" s="14"/>
      <c r="C3" s="61"/>
      <c r="D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" spans="1:4" x14ac:dyDescent="0.25">
      <c r="A4" s="14"/>
      <c r="B4" s="14"/>
      <c r="C4" s="61"/>
      <c r="D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" spans="1:4" x14ac:dyDescent="0.25">
      <c r="A5" s="14"/>
      <c r="B5" s="14"/>
      <c r="C5" s="61"/>
      <c r="D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" spans="1:4" x14ac:dyDescent="0.25">
      <c r="A6" s="14"/>
      <c r="B6" s="14"/>
      <c r="C6" s="61"/>
      <c r="D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" spans="1:4" x14ac:dyDescent="0.25">
      <c r="A7" s="14"/>
      <c r="B7" s="14"/>
      <c r="C7" s="61"/>
      <c r="D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" spans="1:4" x14ac:dyDescent="0.25">
      <c r="A8" s="14"/>
      <c r="B8" s="14"/>
      <c r="C8" s="61"/>
      <c r="D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" spans="1:4" x14ac:dyDescent="0.25">
      <c r="A9" s="14"/>
      <c r="B9" s="14"/>
      <c r="C9" s="61"/>
      <c r="D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0" spans="1:4" x14ac:dyDescent="0.25">
      <c r="A10" s="14"/>
      <c r="B10" s="14"/>
      <c r="C10" s="61"/>
      <c r="D1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1" spans="1:4" x14ac:dyDescent="0.25">
      <c r="A11" s="14"/>
      <c r="B11" s="14"/>
      <c r="C11" s="61"/>
      <c r="D11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2" spans="1:4" x14ac:dyDescent="0.25">
      <c r="A12" s="14"/>
      <c r="B12" s="14"/>
      <c r="C12" s="61"/>
      <c r="D1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3" spans="1:4" x14ac:dyDescent="0.25">
      <c r="A13" s="14"/>
      <c r="B13" s="14"/>
      <c r="C13" s="61"/>
      <c r="D1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4" spans="1:4" x14ac:dyDescent="0.25">
      <c r="A14" s="14"/>
      <c r="B14" s="14"/>
      <c r="C14" s="61"/>
      <c r="D1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5" spans="1:4" x14ac:dyDescent="0.25">
      <c r="A15" s="14"/>
      <c r="B15" s="14"/>
      <c r="C15" s="61"/>
      <c r="D1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6" spans="1:4" x14ac:dyDescent="0.25">
      <c r="A16" s="14"/>
      <c r="B16" s="14"/>
      <c r="C16" s="61"/>
      <c r="D1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7" spans="1:4" x14ac:dyDescent="0.25">
      <c r="A17" s="14"/>
      <c r="B17" s="14"/>
      <c r="C17" s="61"/>
      <c r="D1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8" spans="1:4" x14ac:dyDescent="0.25">
      <c r="A18" s="14"/>
      <c r="B18" s="14"/>
      <c r="C18" s="61"/>
      <c r="D1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9" spans="1:4" x14ac:dyDescent="0.25">
      <c r="A19" s="14"/>
      <c r="B19" s="14"/>
      <c r="C19" s="61"/>
      <c r="D1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0" spans="1:4" x14ac:dyDescent="0.25">
      <c r="A20" s="14"/>
      <c r="B20" s="14"/>
      <c r="C20" s="61"/>
      <c r="D2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1" spans="1:4" x14ac:dyDescent="0.25">
      <c r="A21" s="14"/>
      <c r="B21" s="14"/>
      <c r="C21" s="61"/>
      <c r="D21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2" spans="1:4" x14ac:dyDescent="0.25">
      <c r="A22" s="14"/>
      <c r="B22" s="14"/>
      <c r="C22" s="61"/>
      <c r="D2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3" spans="1:4" x14ac:dyDescent="0.25">
      <c r="A23" s="14"/>
      <c r="B23" s="14"/>
      <c r="C23" s="61"/>
      <c r="D2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4" spans="1:4" x14ac:dyDescent="0.25">
      <c r="A24" s="14"/>
      <c r="B24" s="14"/>
      <c r="C24" s="61"/>
      <c r="D2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5" spans="1:4" x14ac:dyDescent="0.25">
      <c r="A25" s="14"/>
      <c r="B25" s="14"/>
      <c r="C25" s="61"/>
      <c r="D2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6" spans="1:4" x14ac:dyDescent="0.25">
      <c r="A26" s="14"/>
      <c r="B26" s="14"/>
      <c r="C26" s="61"/>
      <c r="D2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7" spans="1:4" x14ac:dyDescent="0.25">
      <c r="A27" s="14"/>
      <c r="B27" s="14"/>
      <c r="C27" s="61"/>
      <c r="D2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8" spans="1:4" x14ac:dyDescent="0.25">
      <c r="A28" s="14"/>
      <c r="B28" s="14"/>
      <c r="C28" s="61"/>
      <c r="D2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29" spans="1:4" x14ac:dyDescent="0.25">
      <c r="A29" s="14"/>
      <c r="B29" s="14"/>
      <c r="C29" s="61"/>
      <c r="D2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0" spans="1:4" x14ac:dyDescent="0.25">
      <c r="A30" s="14"/>
      <c r="B30" s="14"/>
      <c r="C30" s="61"/>
      <c r="D3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1" spans="1:4" x14ac:dyDescent="0.25">
      <c r="A31" s="14"/>
      <c r="B31" s="14"/>
      <c r="C31" s="61"/>
      <c r="D31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2" spans="1:4" x14ac:dyDescent="0.25">
      <c r="A32" s="14"/>
      <c r="B32" s="14"/>
      <c r="C32" s="61"/>
      <c r="D3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3" spans="1:4" x14ac:dyDescent="0.25">
      <c r="A33" s="14"/>
      <c r="B33" s="14"/>
      <c r="C33" s="61"/>
      <c r="D3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4" spans="1:4" x14ac:dyDescent="0.25">
      <c r="A34" s="14"/>
      <c r="B34" s="14"/>
      <c r="C34" s="61"/>
      <c r="D3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5" spans="1:4" x14ac:dyDescent="0.25">
      <c r="A35" s="14"/>
      <c r="B35" s="14"/>
      <c r="C35" s="61"/>
      <c r="D3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6" spans="1:4" x14ac:dyDescent="0.25">
      <c r="A36" s="14"/>
      <c r="B36" s="14"/>
      <c r="C36" s="61"/>
      <c r="D3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7" spans="1:4" x14ac:dyDescent="0.25">
      <c r="A37" s="14"/>
      <c r="B37" s="14"/>
      <c r="C37" s="61"/>
      <c r="D3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8" spans="1:4" x14ac:dyDescent="0.25">
      <c r="A38" s="14"/>
      <c r="B38" s="14"/>
      <c r="C38" s="61"/>
      <c r="D3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39" spans="1:4" x14ac:dyDescent="0.25">
      <c r="A39" s="14"/>
      <c r="B39" s="14"/>
      <c r="C39" s="61"/>
      <c r="D3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0" spans="1:4" x14ac:dyDescent="0.25">
      <c r="A40" s="14"/>
      <c r="B40" s="14"/>
      <c r="C40" s="61"/>
      <c r="D4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1" spans="1:4" x14ac:dyDescent="0.25">
      <c r="A41" s="14"/>
      <c r="B41" s="14"/>
      <c r="C41" s="61"/>
      <c r="D41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2" spans="1:4" x14ac:dyDescent="0.25">
      <c r="A42" s="14"/>
      <c r="B42" s="14"/>
      <c r="C42" s="61"/>
      <c r="D4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3" spans="1:4" x14ac:dyDescent="0.25">
      <c r="A43" s="14"/>
      <c r="B43" s="14"/>
      <c r="C43" s="61"/>
      <c r="D4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4" spans="1:4" x14ac:dyDescent="0.25">
      <c r="A44" s="14"/>
      <c r="B44" s="14"/>
      <c r="C44" s="61"/>
      <c r="D4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5" spans="1:4" x14ac:dyDescent="0.25">
      <c r="A45" s="14"/>
      <c r="B45" s="14"/>
      <c r="C45" s="61"/>
      <c r="D4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6" spans="1:4" x14ac:dyDescent="0.25">
      <c r="A46" s="14"/>
      <c r="B46" s="14"/>
      <c r="C46" s="61"/>
      <c r="D4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7" spans="1:4" x14ac:dyDescent="0.25">
      <c r="A47" s="14"/>
      <c r="B47" s="14"/>
      <c r="C47" s="61"/>
      <c r="D4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8" spans="1:4" x14ac:dyDescent="0.25">
      <c r="A48" s="14"/>
      <c r="B48" s="14"/>
      <c r="C48" s="61"/>
      <c r="D4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49" spans="1:4" x14ac:dyDescent="0.25">
      <c r="A49" s="14"/>
      <c r="B49" s="14"/>
      <c r="C49" s="61"/>
      <c r="D4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0" spans="1:4" x14ac:dyDescent="0.25">
      <c r="A50" s="14"/>
      <c r="B50" s="14"/>
      <c r="C50" s="61"/>
      <c r="D5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1" spans="1:4" x14ac:dyDescent="0.25">
      <c r="A51" s="14"/>
      <c r="B51" s="14"/>
      <c r="C51" s="61"/>
      <c r="D51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2" spans="1:4" x14ac:dyDescent="0.25">
      <c r="A52" s="14"/>
      <c r="B52" s="14"/>
      <c r="C52" s="61"/>
      <c r="D5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3" spans="1:4" x14ac:dyDescent="0.25">
      <c r="A53" s="14"/>
      <c r="B53" s="14"/>
      <c r="C53" s="61"/>
      <c r="D5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4" spans="1:4" x14ac:dyDescent="0.25">
      <c r="A54" s="14"/>
      <c r="B54" s="14"/>
      <c r="C54" s="61"/>
      <c r="D5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5" spans="1:4" x14ac:dyDescent="0.25">
      <c r="A55" s="14"/>
      <c r="B55" s="14"/>
      <c r="C55" s="61"/>
      <c r="D5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6" spans="1:4" x14ac:dyDescent="0.25">
      <c r="A56" s="14"/>
      <c r="B56" s="14"/>
      <c r="C56" s="61"/>
      <c r="D5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7" spans="1:4" x14ac:dyDescent="0.25">
      <c r="A57" s="14"/>
      <c r="B57" s="14"/>
      <c r="C57" s="61"/>
      <c r="D5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8" spans="1:4" x14ac:dyDescent="0.25">
      <c r="A58" s="14"/>
      <c r="B58" s="14"/>
      <c r="C58" s="61"/>
      <c r="D5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59" spans="1:4" x14ac:dyDescent="0.25">
      <c r="A59" s="14"/>
      <c r="B59" s="14"/>
      <c r="C59" s="61"/>
      <c r="D5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0" spans="1:4" x14ac:dyDescent="0.25">
      <c r="A60" s="14"/>
      <c r="B60" s="14"/>
      <c r="C60" s="61"/>
      <c r="D6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1" spans="1:4" x14ac:dyDescent="0.25">
      <c r="A61" s="14"/>
      <c r="B61" s="14"/>
      <c r="C61" s="61"/>
      <c r="D61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2" spans="1:4" x14ac:dyDescent="0.25">
      <c r="A62" s="14"/>
      <c r="B62" s="14"/>
      <c r="C62" s="61"/>
      <c r="D6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3" spans="1:4" x14ac:dyDescent="0.25">
      <c r="A63" s="14"/>
      <c r="B63" s="14"/>
      <c r="C63" s="61"/>
      <c r="D6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4" spans="1:4" x14ac:dyDescent="0.25">
      <c r="A64" s="14"/>
      <c r="B64" s="14"/>
      <c r="C64" s="61"/>
      <c r="D6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5" spans="1:4" x14ac:dyDescent="0.25">
      <c r="A65" s="14"/>
      <c r="B65" s="14"/>
      <c r="C65" s="61"/>
      <c r="D6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6" spans="1:4" x14ac:dyDescent="0.25">
      <c r="A66" s="14"/>
      <c r="B66" s="14"/>
      <c r="C66" s="61"/>
      <c r="D6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7" spans="1:4" x14ac:dyDescent="0.25">
      <c r="A67" s="14"/>
      <c r="B67" s="14"/>
      <c r="C67" s="61"/>
      <c r="D6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8" spans="1:4" x14ac:dyDescent="0.25">
      <c r="A68" s="14"/>
      <c r="B68" s="14"/>
      <c r="C68" s="61"/>
      <c r="D6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69" spans="1:4" x14ac:dyDescent="0.25">
      <c r="A69" s="14"/>
      <c r="B69" s="14"/>
      <c r="C69" s="61"/>
      <c r="D6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0" spans="1:4" x14ac:dyDescent="0.25">
      <c r="A70" s="14"/>
      <c r="B70" s="14"/>
      <c r="C70" s="61"/>
      <c r="D7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1" spans="1:4" x14ac:dyDescent="0.25">
      <c r="A71" s="14"/>
      <c r="B71" s="14"/>
      <c r="C71" s="61"/>
      <c r="D71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2" spans="1:4" x14ac:dyDescent="0.25">
      <c r="A72" s="14"/>
      <c r="B72" s="14"/>
      <c r="C72" s="61"/>
      <c r="D7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3" spans="1:4" x14ac:dyDescent="0.25">
      <c r="A73" s="14"/>
      <c r="B73" s="14"/>
      <c r="C73" s="61"/>
      <c r="D7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4" spans="1:4" x14ac:dyDescent="0.25">
      <c r="A74" s="14"/>
      <c r="B74" s="14"/>
      <c r="C74" s="61"/>
      <c r="D7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5" spans="1:4" x14ac:dyDescent="0.25">
      <c r="A75" s="14"/>
      <c r="B75" s="14"/>
      <c r="C75" s="61"/>
      <c r="D7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6" spans="1:4" x14ac:dyDescent="0.25">
      <c r="A76" s="14"/>
      <c r="B76" s="14"/>
      <c r="C76" s="61"/>
      <c r="D7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7" spans="1:4" x14ac:dyDescent="0.25">
      <c r="A77" s="14"/>
      <c r="B77" s="14"/>
      <c r="C77" s="61"/>
      <c r="D7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8" spans="1:4" x14ac:dyDescent="0.25">
      <c r="A78" s="14"/>
      <c r="B78" s="14"/>
      <c r="C78" s="61"/>
      <c r="D7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79" spans="1:4" x14ac:dyDescent="0.25">
      <c r="A79" s="14"/>
      <c r="B79" s="14"/>
      <c r="C79" s="61"/>
      <c r="D7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0" spans="1:4" x14ac:dyDescent="0.25">
      <c r="A80" s="14"/>
      <c r="B80" s="14"/>
      <c r="C80" s="61"/>
      <c r="D8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1" spans="1:4" x14ac:dyDescent="0.25">
      <c r="A81" s="14"/>
      <c r="B81" s="14"/>
      <c r="C81" s="61"/>
      <c r="D81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2" spans="1:4" x14ac:dyDescent="0.25">
      <c r="A82" s="14"/>
      <c r="B82" s="14"/>
      <c r="C82" s="61"/>
      <c r="D8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3" spans="1:4" x14ac:dyDescent="0.25">
      <c r="A83" s="14"/>
      <c r="B83" s="14"/>
      <c r="C83" s="61"/>
      <c r="D8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4" spans="1:4" x14ac:dyDescent="0.25">
      <c r="A84" s="14"/>
      <c r="B84" s="14"/>
      <c r="C84" s="61"/>
      <c r="D8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5" spans="1:4" x14ac:dyDescent="0.25">
      <c r="A85" s="14"/>
      <c r="B85" s="14"/>
      <c r="C85" s="61"/>
      <c r="D8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6" spans="1:4" x14ac:dyDescent="0.25">
      <c r="A86" s="14"/>
      <c r="B86" s="14"/>
      <c r="C86" s="61"/>
      <c r="D8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7" spans="1:4" x14ac:dyDescent="0.25">
      <c r="A87" s="14"/>
      <c r="B87" s="14"/>
      <c r="C87" s="61"/>
      <c r="D8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8" spans="1:4" x14ac:dyDescent="0.25">
      <c r="A88" s="14"/>
      <c r="B88" s="14"/>
      <c r="C88" s="61"/>
      <c r="D8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89" spans="1:4" x14ac:dyDescent="0.25">
      <c r="A89" s="14"/>
      <c r="B89" s="14"/>
      <c r="C89" s="61"/>
      <c r="D8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0" spans="1:4" x14ac:dyDescent="0.25">
      <c r="A90" s="14"/>
      <c r="B90" s="14"/>
      <c r="C90" s="61"/>
      <c r="D9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1" spans="1:4" x14ac:dyDescent="0.25">
      <c r="A91" s="14"/>
      <c r="B91" s="14"/>
      <c r="C91" s="61"/>
      <c r="D91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2" spans="1:4" x14ac:dyDescent="0.25">
      <c r="A92" s="14"/>
      <c r="B92" s="14"/>
      <c r="C92" s="61"/>
      <c r="D92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3" spans="1:4" x14ac:dyDescent="0.25">
      <c r="A93" s="14"/>
      <c r="B93" s="14"/>
      <c r="C93" s="61"/>
      <c r="D93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4" spans="1:4" x14ac:dyDescent="0.25">
      <c r="A94" s="14"/>
      <c r="B94" s="14"/>
      <c r="C94" s="61"/>
      <c r="D94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5" spans="1:4" x14ac:dyDescent="0.25">
      <c r="A95" s="14"/>
      <c r="B95" s="14"/>
      <c r="C95" s="61"/>
      <c r="D95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6" spans="1:4" x14ac:dyDescent="0.25">
      <c r="A96" s="14"/>
      <c r="B96" s="14"/>
      <c r="C96" s="61"/>
      <c r="D96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7" spans="1:4" x14ac:dyDescent="0.25">
      <c r="A97" s="14"/>
      <c r="B97" s="14"/>
      <c r="C97" s="61"/>
      <c r="D97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8" spans="1:4" x14ac:dyDescent="0.25">
      <c r="A98" s="14"/>
      <c r="B98" s="14"/>
      <c r="C98" s="61"/>
      <c r="D98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99" spans="1:4" x14ac:dyDescent="0.25">
      <c r="A99" s="14"/>
      <c r="B99" s="14"/>
      <c r="C99" s="61"/>
      <c r="D99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  <row r="100" spans="1:4" x14ac:dyDescent="0.25">
      <c r="A100" s="14"/>
      <c r="B100" s="14"/>
      <c r="C100" s="61"/>
      <c r="D100" s="15" t="str">
        <f>+IF(AND(Таблица4[№ п/п]="",Таблица4[Наименование документа]=""),
                     "",
                   IF(AND(Таблица4[Наименование документа]="",Таблица4[№ п/п]&lt;&gt;""),
                              Справочник!$E$4,
                              Справочник!$E$20))</f>
        <v/>
      </c>
    </row>
  </sheetData>
  <sheetProtection password="AB12" sheet="1" scenarios="1" formatRows="0" insertRows="0" autoFilter="0"/>
  <conditionalFormatting sqref="B2:C100">
    <cfRule type="expression" dxfId="5" priority="2">
      <formula>IF(AND($A2&lt;&gt;"",$B2=""),1,0)</formula>
    </cfRule>
  </conditionalFormatting>
  <pageMargins left="0.7" right="0.7" top="0.75" bottom="0.75" header="0.3" footer="0.3"/>
  <pageSetup paperSize="9" scale="68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9" id="{9B6EE437-1A5D-48C3-8AA9-F6D20EBC5D9F}">
            <xm:f>+IF(D2&lt;&gt;Справочник!$E$20,1,0)</xm:f>
            <x14:dxf>
              <font>
                <color rgb="FFFF0000"/>
              </font>
            </x14:dxf>
          </x14:cfRule>
          <xm:sqref>D2:D100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55"/>
  <sheetViews>
    <sheetView workbookViewId="0">
      <selection activeCell="E20" sqref="E20"/>
    </sheetView>
  </sheetViews>
  <sheetFormatPr defaultRowHeight="15" x14ac:dyDescent="0.25"/>
  <cols>
    <col min="1" max="1" width="41.42578125" customWidth="1"/>
    <col min="2" max="2" width="11.7109375" customWidth="1"/>
    <col min="3" max="3" width="80.85546875" customWidth="1"/>
    <col min="4" max="4" width="32" customWidth="1"/>
    <col min="5" max="5" width="52.42578125" customWidth="1"/>
    <col min="7" max="7" width="18.85546875" customWidth="1"/>
    <col min="9" max="9" width="14" customWidth="1"/>
    <col min="10" max="10" width="18.28515625" customWidth="1"/>
    <col min="11" max="11" width="23.28515625" customWidth="1"/>
  </cols>
  <sheetData>
    <row r="1" spans="1:13" x14ac:dyDescent="0.25">
      <c r="A1" t="s">
        <v>39</v>
      </c>
      <c r="B1" t="s">
        <v>40</v>
      </c>
      <c r="C1" s="5" t="s">
        <v>212</v>
      </c>
      <c r="D1" s="5" t="s">
        <v>232</v>
      </c>
      <c r="E1" t="s">
        <v>511</v>
      </c>
      <c r="G1" s="8" t="s">
        <v>257</v>
      </c>
      <c r="H1" s="7" t="s">
        <v>256</v>
      </c>
    </row>
    <row r="2" spans="1:13" x14ac:dyDescent="0.25">
      <c r="A2" t="s">
        <v>41</v>
      </c>
      <c r="B2" t="s">
        <v>42</v>
      </c>
      <c r="C2" s="6" t="s">
        <v>213</v>
      </c>
      <c r="D2" s="6" t="s">
        <v>233</v>
      </c>
      <c r="E2" t="s">
        <v>252</v>
      </c>
      <c r="G2" s="9" t="s">
        <v>258</v>
      </c>
      <c r="H2" s="6">
        <v>643</v>
      </c>
      <c r="I2" s="12">
        <f ca="1">+TODAY()-4000</f>
        <v>40756</v>
      </c>
      <c r="J2" t="s">
        <v>11</v>
      </c>
      <c r="K2" t="s">
        <v>522</v>
      </c>
      <c r="M2" t="s">
        <v>524</v>
      </c>
    </row>
    <row r="3" spans="1:13" x14ac:dyDescent="0.25">
      <c r="A3" t="s">
        <v>43</v>
      </c>
      <c r="B3" t="s">
        <v>44</v>
      </c>
      <c r="C3" s="6" t="s">
        <v>214</v>
      </c>
      <c r="D3" s="6" t="s">
        <v>234</v>
      </c>
      <c r="E3" t="s">
        <v>519</v>
      </c>
      <c r="G3" s="11" t="s">
        <v>259</v>
      </c>
      <c r="H3" s="10">
        <v>895</v>
      </c>
      <c r="I3" s="12">
        <f ca="1">+ДР+1</f>
        <v>40757</v>
      </c>
      <c r="J3" t="s">
        <v>514</v>
      </c>
      <c r="K3" t="s">
        <v>516</v>
      </c>
      <c r="M3" t="s">
        <v>525</v>
      </c>
    </row>
    <row r="4" spans="1:13" x14ac:dyDescent="0.25">
      <c r="A4" t="s">
        <v>45</v>
      </c>
      <c r="B4" t="s">
        <v>46</v>
      </c>
      <c r="C4" s="6" t="s">
        <v>215</v>
      </c>
      <c r="D4" s="6" t="s">
        <v>235</v>
      </c>
      <c r="E4" t="s">
        <v>533</v>
      </c>
      <c r="G4" s="9" t="s">
        <v>260</v>
      </c>
      <c r="H4" s="6">
        <v>36</v>
      </c>
      <c r="I4" s="12">
        <f ca="1">+TODAY()</f>
        <v>44756</v>
      </c>
      <c r="J4" t="s">
        <v>517</v>
      </c>
    </row>
    <row r="5" spans="1:13" x14ac:dyDescent="0.25">
      <c r="A5" t="s">
        <v>47</v>
      </c>
      <c r="B5" t="s">
        <v>48</v>
      </c>
      <c r="C5" s="6" t="s">
        <v>216</v>
      </c>
      <c r="D5" s="6" t="s">
        <v>236</v>
      </c>
      <c r="E5" t="s">
        <v>551</v>
      </c>
      <c r="G5" s="9" t="s">
        <v>261</v>
      </c>
      <c r="H5" s="6">
        <v>40</v>
      </c>
    </row>
    <row r="6" spans="1:13" x14ac:dyDescent="0.25">
      <c r="A6" t="s">
        <v>49</v>
      </c>
      <c r="B6" t="s">
        <v>50</v>
      </c>
      <c r="C6" s="6" t="s">
        <v>217</v>
      </c>
      <c r="D6" s="6" t="s">
        <v>237</v>
      </c>
      <c r="E6" t="s">
        <v>521</v>
      </c>
      <c r="G6" s="9" t="s">
        <v>262</v>
      </c>
      <c r="H6" s="6">
        <v>31</v>
      </c>
    </row>
    <row r="7" spans="1:13" x14ac:dyDescent="0.25">
      <c r="A7" t="s">
        <v>51</v>
      </c>
      <c r="B7" t="s">
        <v>52</v>
      </c>
      <c r="C7" s="6" t="s">
        <v>218</v>
      </c>
      <c r="D7" s="6" t="s">
        <v>238</v>
      </c>
      <c r="E7" t="s">
        <v>550</v>
      </c>
      <c r="G7" s="9" t="s">
        <v>263</v>
      </c>
      <c r="H7" s="6">
        <v>8</v>
      </c>
    </row>
    <row r="8" spans="1:13" x14ac:dyDescent="0.25">
      <c r="A8" t="s">
        <v>53</v>
      </c>
      <c r="B8" t="s">
        <v>54</v>
      </c>
      <c r="C8" s="6" t="s">
        <v>219</v>
      </c>
      <c r="D8" s="6" t="s">
        <v>239</v>
      </c>
      <c r="E8" t="s">
        <v>549</v>
      </c>
      <c r="G8" s="9" t="s">
        <v>264</v>
      </c>
      <c r="H8" s="6">
        <v>12</v>
      </c>
    </row>
    <row r="9" spans="1:13" x14ac:dyDescent="0.25">
      <c r="A9" t="s">
        <v>55</v>
      </c>
      <c r="B9" t="s">
        <v>56</v>
      </c>
      <c r="C9" s="6" t="s">
        <v>220</v>
      </c>
      <c r="D9" s="6" t="s">
        <v>240</v>
      </c>
      <c r="E9" t="s">
        <v>520</v>
      </c>
      <c r="G9" s="9" t="s">
        <v>265</v>
      </c>
      <c r="H9" s="6">
        <v>660</v>
      </c>
    </row>
    <row r="10" spans="1:13" x14ac:dyDescent="0.25">
      <c r="A10" t="s">
        <v>57</v>
      </c>
      <c r="B10" t="s">
        <v>58</v>
      </c>
      <c r="C10" s="6" t="s">
        <v>221</v>
      </c>
      <c r="D10" s="6" t="s">
        <v>241</v>
      </c>
      <c r="E10" t="s">
        <v>555</v>
      </c>
      <c r="G10" s="9" t="s">
        <v>266</v>
      </c>
      <c r="H10" s="6">
        <v>24</v>
      </c>
    </row>
    <row r="11" spans="1:13" x14ac:dyDescent="0.25">
      <c r="A11" t="s">
        <v>59</v>
      </c>
      <c r="B11" t="s">
        <v>60</v>
      </c>
      <c r="C11" s="6" t="s">
        <v>222</v>
      </c>
      <c r="D11" s="6" t="s">
        <v>242</v>
      </c>
      <c r="E11" t="s">
        <v>523</v>
      </c>
      <c r="G11" s="9" t="s">
        <v>267</v>
      </c>
      <c r="H11" s="6">
        <v>20</v>
      </c>
    </row>
    <row r="12" spans="1:13" x14ac:dyDescent="0.25">
      <c r="A12" t="s">
        <v>61</v>
      </c>
      <c r="B12" t="s">
        <v>62</v>
      </c>
      <c r="C12" s="6" t="s">
        <v>224</v>
      </c>
      <c r="D12" s="6" t="s">
        <v>244</v>
      </c>
      <c r="E12" t="s">
        <v>556</v>
      </c>
      <c r="G12" s="9" t="s">
        <v>268</v>
      </c>
      <c r="H12" s="6">
        <v>10</v>
      </c>
    </row>
    <row r="13" spans="1:13" x14ac:dyDescent="0.25">
      <c r="A13" t="s">
        <v>63</v>
      </c>
      <c r="B13" t="s">
        <v>64</v>
      </c>
      <c r="C13" s="6" t="s">
        <v>226</v>
      </c>
      <c r="D13" s="6" t="s">
        <v>246</v>
      </c>
      <c r="E13" t="s">
        <v>554</v>
      </c>
      <c r="G13" s="9" t="s">
        <v>269</v>
      </c>
      <c r="H13" s="6">
        <v>28</v>
      </c>
    </row>
    <row r="14" spans="1:13" x14ac:dyDescent="0.25">
      <c r="A14" t="s">
        <v>65</v>
      </c>
      <c r="B14" t="s">
        <v>66</v>
      </c>
      <c r="C14" s="6" t="s">
        <v>227</v>
      </c>
      <c r="D14" s="6" t="s">
        <v>247</v>
      </c>
      <c r="E14" t="s">
        <v>553</v>
      </c>
      <c r="G14" s="9" t="s">
        <v>270</v>
      </c>
      <c r="H14" s="6">
        <v>530</v>
      </c>
    </row>
    <row r="15" spans="1:13" x14ac:dyDescent="0.25">
      <c r="A15" t="s">
        <v>67</v>
      </c>
      <c r="B15" t="s">
        <v>68</v>
      </c>
      <c r="C15" s="6" t="s">
        <v>228</v>
      </c>
      <c r="D15" s="6" t="s">
        <v>248</v>
      </c>
      <c r="E15" t="s">
        <v>558</v>
      </c>
      <c r="G15" s="9" t="s">
        <v>271</v>
      </c>
      <c r="H15" s="6">
        <v>32</v>
      </c>
    </row>
    <row r="16" spans="1:13" x14ac:dyDescent="0.25">
      <c r="A16" t="s">
        <v>69</v>
      </c>
      <c r="B16" t="s">
        <v>70</v>
      </c>
      <c r="C16" s="6" t="s">
        <v>229</v>
      </c>
      <c r="D16" s="6" t="s">
        <v>249</v>
      </c>
      <c r="E16" t="s">
        <v>596</v>
      </c>
      <c r="G16" s="9" t="s">
        <v>272</v>
      </c>
      <c r="H16" s="6">
        <v>51</v>
      </c>
    </row>
    <row r="17" spans="1:8" x14ac:dyDescent="0.25">
      <c r="A17" t="s">
        <v>71</v>
      </c>
      <c r="B17" t="s">
        <v>72</v>
      </c>
      <c r="C17" s="6" t="s">
        <v>230</v>
      </c>
      <c r="D17" s="6" t="s">
        <v>250</v>
      </c>
      <c r="E17" t="s">
        <v>597</v>
      </c>
      <c r="G17" s="9" t="s">
        <v>273</v>
      </c>
      <c r="H17" s="6">
        <v>533</v>
      </c>
    </row>
    <row r="18" spans="1:8" x14ac:dyDescent="0.25">
      <c r="A18" t="s">
        <v>73</v>
      </c>
      <c r="B18" t="s">
        <v>74</v>
      </c>
      <c r="C18" s="6" t="s">
        <v>231</v>
      </c>
      <c r="D18" s="6" t="s">
        <v>251</v>
      </c>
      <c r="E18" t="s">
        <v>610</v>
      </c>
      <c r="G18" s="9" t="s">
        <v>274</v>
      </c>
      <c r="H18" s="6">
        <v>4</v>
      </c>
    </row>
    <row r="19" spans="1:8" x14ac:dyDescent="0.25">
      <c r="A19" t="s">
        <v>75</v>
      </c>
      <c r="B19" t="s">
        <v>76</v>
      </c>
      <c r="C19" s="6" t="s">
        <v>225</v>
      </c>
      <c r="D19" s="6" t="s">
        <v>245</v>
      </c>
      <c r="E19" t="s">
        <v>616</v>
      </c>
      <c r="G19" s="9" t="s">
        <v>275</v>
      </c>
      <c r="H19" s="6">
        <v>44</v>
      </c>
    </row>
    <row r="20" spans="1:8" x14ac:dyDescent="0.25">
      <c r="A20" t="s">
        <v>77</v>
      </c>
      <c r="B20" t="s">
        <v>78</v>
      </c>
      <c r="C20" s="6" t="s">
        <v>223</v>
      </c>
      <c r="D20" s="6" t="s">
        <v>243</v>
      </c>
      <c r="E20" t="s">
        <v>534</v>
      </c>
      <c r="G20" s="9" t="s">
        <v>276</v>
      </c>
      <c r="H20" s="6">
        <v>50</v>
      </c>
    </row>
    <row r="21" spans="1:8" x14ac:dyDescent="0.25">
      <c r="A21" t="s">
        <v>79</v>
      </c>
      <c r="B21" t="s">
        <v>80</v>
      </c>
      <c r="G21" s="9" t="s">
        <v>277</v>
      </c>
      <c r="H21" s="6">
        <v>52</v>
      </c>
    </row>
    <row r="22" spans="1:8" x14ac:dyDescent="0.25">
      <c r="A22" t="s">
        <v>81</v>
      </c>
      <c r="B22" t="s">
        <v>82</v>
      </c>
      <c r="G22" s="9" t="s">
        <v>278</v>
      </c>
      <c r="H22" s="6">
        <v>48</v>
      </c>
    </row>
    <row r="23" spans="1:8" x14ac:dyDescent="0.25">
      <c r="A23" t="s">
        <v>83</v>
      </c>
      <c r="B23" t="s">
        <v>84</v>
      </c>
      <c r="G23" s="9" t="s">
        <v>279</v>
      </c>
      <c r="H23" s="6">
        <v>112</v>
      </c>
    </row>
    <row r="24" spans="1:8" x14ac:dyDescent="0.25">
      <c r="A24" t="s">
        <v>85</v>
      </c>
      <c r="B24" t="s">
        <v>86</v>
      </c>
      <c r="G24" s="9" t="s">
        <v>280</v>
      </c>
      <c r="H24" s="6">
        <v>84</v>
      </c>
    </row>
    <row r="25" spans="1:8" x14ac:dyDescent="0.25">
      <c r="A25" t="s">
        <v>87</v>
      </c>
      <c r="B25" t="s">
        <v>88</v>
      </c>
      <c r="G25" s="9" t="s">
        <v>281</v>
      </c>
      <c r="H25" s="10">
        <v>56</v>
      </c>
    </row>
    <row r="26" spans="1:8" x14ac:dyDescent="0.25">
      <c r="A26" t="s">
        <v>89</v>
      </c>
      <c r="B26" t="s">
        <v>90</v>
      </c>
      <c r="G26" s="9" t="s">
        <v>282</v>
      </c>
      <c r="H26" s="6">
        <v>204</v>
      </c>
    </row>
    <row r="27" spans="1:8" x14ac:dyDescent="0.25">
      <c r="A27" t="s">
        <v>91</v>
      </c>
      <c r="B27" t="s">
        <v>92</v>
      </c>
      <c r="G27" s="9" t="s">
        <v>283</v>
      </c>
      <c r="H27" s="6">
        <v>60</v>
      </c>
    </row>
    <row r="28" spans="1:8" x14ac:dyDescent="0.25">
      <c r="A28" t="s">
        <v>93</v>
      </c>
      <c r="B28" t="s">
        <v>94</v>
      </c>
      <c r="G28" s="9" t="s">
        <v>284</v>
      </c>
      <c r="H28" s="6">
        <v>74</v>
      </c>
    </row>
    <row r="29" spans="1:8" x14ac:dyDescent="0.25">
      <c r="A29" t="s">
        <v>95</v>
      </c>
      <c r="B29" t="s">
        <v>96</v>
      </c>
      <c r="G29" s="9" t="s">
        <v>285</v>
      </c>
      <c r="H29" s="6">
        <v>100</v>
      </c>
    </row>
    <row r="30" spans="1:8" x14ac:dyDescent="0.25">
      <c r="A30" t="s">
        <v>97</v>
      </c>
      <c r="B30" t="s">
        <v>98</v>
      </c>
      <c r="G30" s="9" t="s">
        <v>286</v>
      </c>
      <c r="H30" s="6">
        <v>68</v>
      </c>
    </row>
    <row r="31" spans="1:8" x14ac:dyDescent="0.25">
      <c r="A31" t="s">
        <v>99</v>
      </c>
      <c r="B31" t="s">
        <v>100</v>
      </c>
      <c r="G31" s="11" t="s">
        <v>287</v>
      </c>
      <c r="H31" s="10">
        <v>535</v>
      </c>
    </row>
    <row r="32" spans="1:8" x14ac:dyDescent="0.25">
      <c r="A32" t="s">
        <v>101</v>
      </c>
      <c r="B32" t="s">
        <v>102</v>
      </c>
      <c r="G32" s="9" t="s">
        <v>288</v>
      </c>
      <c r="H32" s="6">
        <v>70</v>
      </c>
    </row>
    <row r="33" spans="1:8" x14ac:dyDescent="0.25">
      <c r="A33" t="s">
        <v>103</v>
      </c>
      <c r="B33" t="s">
        <v>104</v>
      </c>
      <c r="G33" s="9" t="s">
        <v>289</v>
      </c>
      <c r="H33" s="6">
        <v>72</v>
      </c>
    </row>
    <row r="34" spans="1:8" x14ac:dyDescent="0.25">
      <c r="A34" t="s">
        <v>105</v>
      </c>
      <c r="B34" t="s">
        <v>106</v>
      </c>
      <c r="G34" s="9" t="s">
        <v>290</v>
      </c>
      <c r="H34" s="6">
        <v>76</v>
      </c>
    </row>
    <row r="35" spans="1:8" x14ac:dyDescent="0.25">
      <c r="A35" t="s">
        <v>107</v>
      </c>
      <c r="B35" t="s">
        <v>108</v>
      </c>
      <c r="G35" s="9" t="s">
        <v>291</v>
      </c>
      <c r="H35" s="6">
        <v>96</v>
      </c>
    </row>
    <row r="36" spans="1:8" x14ac:dyDescent="0.25">
      <c r="A36" t="s">
        <v>109</v>
      </c>
      <c r="B36" t="s">
        <v>110</v>
      </c>
      <c r="G36" s="9" t="s">
        <v>292</v>
      </c>
      <c r="H36" s="6">
        <v>854</v>
      </c>
    </row>
    <row r="37" spans="1:8" x14ac:dyDescent="0.25">
      <c r="A37" t="s">
        <v>111</v>
      </c>
      <c r="B37" t="s">
        <v>112</v>
      </c>
      <c r="G37" s="9" t="s">
        <v>293</v>
      </c>
      <c r="H37" s="6">
        <v>108</v>
      </c>
    </row>
    <row r="38" spans="1:8" x14ac:dyDescent="0.25">
      <c r="A38" t="s">
        <v>113</v>
      </c>
      <c r="B38" t="s">
        <v>114</v>
      </c>
      <c r="G38" s="9" t="s">
        <v>294</v>
      </c>
      <c r="H38" s="6">
        <v>64</v>
      </c>
    </row>
    <row r="39" spans="1:8" x14ac:dyDescent="0.25">
      <c r="A39" t="s">
        <v>115</v>
      </c>
      <c r="B39" t="s">
        <v>116</v>
      </c>
      <c r="G39" s="9" t="s">
        <v>295</v>
      </c>
      <c r="H39" s="6">
        <v>548</v>
      </c>
    </row>
    <row r="40" spans="1:8" x14ac:dyDescent="0.25">
      <c r="A40" t="s">
        <v>117</v>
      </c>
      <c r="B40" t="s">
        <v>118</v>
      </c>
      <c r="G40" s="9" t="s">
        <v>296</v>
      </c>
      <c r="H40" s="6">
        <v>336</v>
      </c>
    </row>
    <row r="41" spans="1:8" x14ac:dyDescent="0.25">
      <c r="A41" t="s">
        <v>119</v>
      </c>
      <c r="B41" t="s">
        <v>120</v>
      </c>
      <c r="G41" s="9" t="s">
        <v>297</v>
      </c>
      <c r="H41" s="6">
        <v>826</v>
      </c>
    </row>
    <row r="42" spans="1:8" x14ac:dyDescent="0.25">
      <c r="A42" t="s">
        <v>121</v>
      </c>
      <c r="B42" t="s">
        <v>122</v>
      </c>
      <c r="G42" s="9" t="s">
        <v>298</v>
      </c>
      <c r="H42" s="6">
        <v>348</v>
      </c>
    </row>
    <row r="43" spans="1:8" x14ac:dyDescent="0.25">
      <c r="A43" t="s">
        <v>123</v>
      </c>
      <c r="B43" t="s">
        <v>124</v>
      </c>
      <c r="G43" s="9" t="s">
        <v>299</v>
      </c>
      <c r="H43" s="6">
        <v>862</v>
      </c>
    </row>
    <row r="44" spans="1:8" x14ac:dyDescent="0.25">
      <c r="A44" t="s">
        <v>125</v>
      </c>
      <c r="B44" t="s">
        <v>126</v>
      </c>
      <c r="G44" s="9" t="s">
        <v>300</v>
      </c>
      <c r="H44" s="6">
        <v>92</v>
      </c>
    </row>
    <row r="45" spans="1:8" x14ac:dyDescent="0.25">
      <c r="A45" t="s">
        <v>127</v>
      </c>
      <c r="B45" t="s">
        <v>128</v>
      </c>
      <c r="G45" s="9" t="s">
        <v>301</v>
      </c>
      <c r="H45" s="6">
        <v>850</v>
      </c>
    </row>
    <row r="46" spans="1:8" x14ac:dyDescent="0.25">
      <c r="A46" t="s">
        <v>129</v>
      </c>
      <c r="B46" t="s">
        <v>130</v>
      </c>
      <c r="G46" s="9" t="s">
        <v>302</v>
      </c>
      <c r="H46" s="6">
        <v>16</v>
      </c>
    </row>
    <row r="47" spans="1:8" x14ac:dyDescent="0.25">
      <c r="A47" t="s">
        <v>131</v>
      </c>
      <c r="B47" t="s">
        <v>132</v>
      </c>
      <c r="G47" s="9" t="s">
        <v>303</v>
      </c>
      <c r="H47" s="6">
        <v>626</v>
      </c>
    </row>
    <row r="48" spans="1:8" x14ac:dyDescent="0.25">
      <c r="A48" t="s">
        <v>133</v>
      </c>
      <c r="B48" t="s">
        <v>134</v>
      </c>
      <c r="G48" s="9" t="s">
        <v>304</v>
      </c>
      <c r="H48" s="6">
        <v>704</v>
      </c>
    </row>
    <row r="49" spans="1:8" x14ac:dyDescent="0.25">
      <c r="A49" t="s">
        <v>135</v>
      </c>
      <c r="B49" t="s">
        <v>136</v>
      </c>
      <c r="G49" s="9" t="s">
        <v>305</v>
      </c>
      <c r="H49" s="6">
        <v>266</v>
      </c>
    </row>
    <row r="50" spans="1:8" x14ac:dyDescent="0.25">
      <c r="A50" t="s">
        <v>137</v>
      </c>
      <c r="B50" t="s">
        <v>138</v>
      </c>
      <c r="G50" s="9" t="s">
        <v>306</v>
      </c>
      <c r="H50" s="6">
        <v>332</v>
      </c>
    </row>
    <row r="51" spans="1:8" x14ac:dyDescent="0.25">
      <c r="A51" t="s">
        <v>139</v>
      </c>
      <c r="B51" t="s">
        <v>140</v>
      </c>
      <c r="G51" s="9" t="s">
        <v>307</v>
      </c>
      <c r="H51" s="6">
        <v>328</v>
      </c>
    </row>
    <row r="52" spans="1:8" x14ac:dyDescent="0.25">
      <c r="A52" t="s">
        <v>141</v>
      </c>
      <c r="B52" t="s">
        <v>142</v>
      </c>
      <c r="G52" s="9" t="s">
        <v>308</v>
      </c>
      <c r="H52" s="6">
        <v>270</v>
      </c>
    </row>
    <row r="53" spans="1:8" x14ac:dyDescent="0.25">
      <c r="A53" t="s">
        <v>143</v>
      </c>
      <c r="B53" t="s">
        <v>144</v>
      </c>
      <c r="G53" s="9" t="s">
        <v>309</v>
      </c>
      <c r="H53" s="6">
        <v>288</v>
      </c>
    </row>
    <row r="54" spans="1:8" x14ac:dyDescent="0.25">
      <c r="A54" t="s">
        <v>145</v>
      </c>
      <c r="B54" t="s">
        <v>146</v>
      </c>
      <c r="G54" s="9" t="s">
        <v>310</v>
      </c>
      <c r="H54" s="6">
        <v>312</v>
      </c>
    </row>
    <row r="55" spans="1:8" x14ac:dyDescent="0.25">
      <c r="A55" t="s">
        <v>147</v>
      </c>
      <c r="B55" t="s">
        <v>148</v>
      </c>
      <c r="G55" s="9" t="s">
        <v>311</v>
      </c>
      <c r="H55" s="6">
        <v>320</v>
      </c>
    </row>
    <row r="56" spans="1:8" x14ac:dyDescent="0.25">
      <c r="A56" t="s">
        <v>149</v>
      </c>
      <c r="B56" t="s">
        <v>150</v>
      </c>
      <c r="G56" s="9" t="s">
        <v>312</v>
      </c>
      <c r="H56" s="6">
        <v>324</v>
      </c>
    </row>
    <row r="57" spans="1:8" x14ac:dyDescent="0.25">
      <c r="A57" t="s">
        <v>151</v>
      </c>
      <c r="B57" t="s">
        <v>152</v>
      </c>
      <c r="G57" s="9" t="s">
        <v>313</v>
      </c>
      <c r="H57" s="6">
        <v>624</v>
      </c>
    </row>
    <row r="58" spans="1:8" x14ac:dyDescent="0.25">
      <c r="A58" t="s">
        <v>153</v>
      </c>
      <c r="B58" t="s">
        <v>154</v>
      </c>
      <c r="G58" s="11" t="s">
        <v>314</v>
      </c>
      <c r="H58" s="10">
        <v>831</v>
      </c>
    </row>
    <row r="59" spans="1:8" x14ac:dyDescent="0.25">
      <c r="A59" t="s">
        <v>155</v>
      </c>
      <c r="B59" t="s">
        <v>156</v>
      </c>
      <c r="G59" s="9" t="s">
        <v>315</v>
      </c>
      <c r="H59" s="6">
        <v>276</v>
      </c>
    </row>
    <row r="60" spans="1:8" x14ac:dyDescent="0.25">
      <c r="A60" t="s">
        <v>157</v>
      </c>
      <c r="B60" t="s">
        <v>158</v>
      </c>
      <c r="G60" s="9" t="s">
        <v>316</v>
      </c>
      <c r="H60" s="6">
        <v>292</v>
      </c>
    </row>
    <row r="61" spans="1:8" x14ac:dyDescent="0.25">
      <c r="A61" t="s">
        <v>159</v>
      </c>
      <c r="B61" t="s">
        <v>160</v>
      </c>
      <c r="G61" s="9" t="s">
        <v>317</v>
      </c>
      <c r="H61" s="6">
        <v>340</v>
      </c>
    </row>
    <row r="62" spans="1:8" x14ac:dyDescent="0.25">
      <c r="A62" t="s">
        <v>161</v>
      </c>
      <c r="B62" t="s">
        <v>162</v>
      </c>
      <c r="G62" s="11" t="s">
        <v>318</v>
      </c>
      <c r="H62" s="6">
        <v>344</v>
      </c>
    </row>
    <row r="63" spans="1:8" x14ac:dyDescent="0.25">
      <c r="A63" t="s">
        <v>163</v>
      </c>
      <c r="B63" t="s">
        <v>164</v>
      </c>
      <c r="G63" s="9" t="s">
        <v>319</v>
      </c>
      <c r="H63" s="6">
        <v>308</v>
      </c>
    </row>
    <row r="64" spans="1:8" x14ac:dyDescent="0.25">
      <c r="A64" t="s">
        <v>165</v>
      </c>
      <c r="B64" t="s">
        <v>166</v>
      </c>
      <c r="G64" s="9" t="s">
        <v>320</v>
      </c>
      <c r="H64" s="6">
        <v>304</v>
      </c>
    </row>
    <row r="65" spans="1:8" x14ac:dyDescent="0.25">
      <c r="A65" t="s">
        <v>167</v>
      </c>
      <c r="B65" t="s">
        <v>168</v>
      </c>
      <c r="G65" s="9" t="s">
        <v>321</v>
      </c>
      <c r="H65" s="6">
        <v>300</v>
      </c>
    </row>
    <row r="66" spans="1:8" x14ac:dyDescent="0.25">
      <c r="A66" t="s">
        <v>169</v>
      </c>
      <c r="B66" t="s">
        <v>170</v>
      </c>
      <c r="G66" s="9" t="s">
        <v>322</v>
      </c>
      <c r="H66" s="6">
        <v>268</v>
      </c>
    </row>
    <row r="67" spans="1:8" x14ac:dyDescent="0.25">
      <c r="A67" t="s">
        <v>171</v>
      </c>
      <c r="B67" t="s">
        <v>172</v>
      </c>
      <c r="G67" s="9" t="s">
        <v>323</v>
      </c>
      <c r="H67" s="6">
        <v>316</v>
      </c>
    </row>
    <row r="68" spans="1:8" x14ac:dyDescent="0.25">
      <c r="A68" t="s">
        <v>173</v>
      </c>
      <c r="B68" t="s">
        <v>174</v>
      </c>
      <c r="G68" s="9" t="s">
        <v>324</v>
      </c>
      <c r="H68" s="6">
        <v>208</v>
      </c>
    </row>
    <row r="69" spans="1:8" x14ac:dyDescent="0.25">
      <c r="A69" t="s">
        <v>175</v>
      </c>
      <c r="B69" t="s">
        <v>176</v>
      </c>
      <c r="G69" s="9" t="s">
        <v>325</v>
      </c>
      <c r="H69" s="6">
        <v>180</v>
      </c>
    </row>
    <row r="70" spans="1:8" x14ac:dyDescent="0.25">
      <c r="A70" t="s">
        <v>177</v>
      </c>
      <c r="B70" t="s">
        <v>178</v>
      </c>
      <c r="G70" s="11" t="s">
        <v>326</v>
      </c>
      <c r="H70" s="10">
        <v>832</v>
      </c>
    </row>
    <row r="71" spans="1:8" x14ac:dyDescent="0.25">
      <c r="A71" t="s">
        <v>179</v>
      </c>
      <c r="B71" t="s">
        <v>180</v>
      </c>
      <c r="G71" s="9" t="s">
        <v>327</v>
      </c>
      <c r="H71" s="10">
        <v>262</v>
      </c>
    </row>
    <row r="72" spans="1:8" x14ac:dyDescent="0.25">
      <c r="A72" t="s">
        <v>181</v>
      </c>
      <c r="B72" t="s">
        <v>182</v>
      </c>
      <c r="G72" s="9" t="s">
        <v>328</v>
      </c>
      <c r="H72" s="6">
        <v>212</v>
      </c>
    </row>
    <row r="73" spans="1:8" x14ac:dyDescent="0.25">
      <c r="A73" t="s">
        <v>183</v>
      </c>
      <c r="B73" t="s">
        <v>184</v>
      </c>
      <c r="G73" s="9" t="s">
        <v>329</v>
      </c>
      <c r="H73" s="6">
        <v>214</v>
      </c>
    </row>
    <row r="74" spans="1:8" x14ac:dyDescent="0.25">
      <c r="A74" t="s">
        <v>185</v>
      </c>
      <c r="B74" t="s">
        <v>186</v>
      </c>
      <c r="G74" s="9" t="s">
        <v>330</v>
      </c>
      <c r="H74" s="6">
        <v>818</v>
      </c>
    </row>
    <row r="75" spans="1:8" x14ac:dyDescent="0.25">
      <c r="A75" t="s">
        <v>187</v>
      </c>
      <c r="B75" t="s">
        <v>188</v>
      </c>
      <c r="G75" s="9" t="s">
        <v>331</v>
      </c>
      <c r="H75" s="6">
        <v>894</v>
      </c>
    </row>
    <row r="76" spans="1:8" x14ac:dyDescent="0.25">
      <c r="A76" t="s">
        <v>189</v>
      </c>
      <c r="B76" t="s">
        <v>190</v>
      </c>
      <c r="G76" s="9" t="s">
        <v>332</v>
      </c>
      <c r="H76" s="6">
        <v>732</v>
      </c>
    </row>
    <row r="77" spans="1:8" x14ac:dyDescent="0.25">
      <c r="A77" t="s">
        <v>191</v>
      </c>
      <c r="B77" t="s">
        <v>192</v>
      </c>
      <c r="G77" s="9" t="s">
        <v>333</v>
      </c>
      <c r="H77" s="6">
        <v>716</v>
      </c>
    </row>
    <row r="78" spans="1:8" x14ac:dyDescent="0.25">
      <c r="A78" t="s">
        <v>193</v>
      </c>
      <c r="B78" t="s">
        <v>194</v>
      </c>
      <c r="G78" s="9" t="s">
        <v>334</v>
      </c>
      <c r="H78" s="6">
        <v>376</v>
      </c>
    </row>
    <row r="79" spans="1:8" x14ac:dyDescent="0.25">
      <c r="A79" t="s">
        <v>195</v>
      </c>
      <c r="B79" t="s">
        <v>196</v>
      </c>
      <c r="G79" s="9" t="s">
        <v>335</v>
      </c>
      <c r="H79" s="6">
        <v>356</v>
      </c>
    </row>
    <row r="80" spans="1:8" x14ac:dyDescent="0.25">
      <c r="A80" t="s">
        <v>197</v>
      </c>
      <c r="B80" t="s">
        <v>198</v>
      </c>
      <c r="G80" s="9" t="s">
        <v>336</v>
      </c>
      <c r="H80" s="6">
        <v>360</v>
      </c>
    </row>
    <row r="81" spans="1:8" x14ac:dyDescent="0.25">
      <c r="A81" t="s">
        <v>199</v>
      </c>
      <c r="B81" t="s">
        <v>200</v>
      </c>
      <c r="G81" s="9" t="s">
        <v>337</v>
      </c>
      <c r="H81" s="6">
        <v>400</v>
      </c>
    </row>
    <row r="82" spans="1:8" x14ac:dyDescent="0.25">
      <c r="A82" t="s">
        <v>201</v>
      </c>
      <c r="B82" t="s">
        <v>202</v>
      </c>
      <c r="G82" s="9" t="s">
        <v>338</v>
      </c>
      <c r="H82" s="6">
        <v>368</v>
      </c>
    </row>
    <row r="83" spans="1:8" x14ac:dyDescent="0.25">
      <c r="A83" t="s">
        <v>203</v>
      </c>
      <c r="B83" t="s">
        <v>204</v>
      </c>
      <c r="G83" s="9" t="s">
        <v>339</v>
      </c>
      <c r="H83" s="6">
        <v>364</v>
      </c>
    </row>
    <row r="84" spans="1:8" x14ac:dyDescent="0.25">
      <c r="A84" t="s">
        <v>205</v>
      </c>
      <c r="B84" t="s">
        <v>206</v>
      </c>
      <c r="G84" s="9" t="s">
        <v>340</v>
      </c>
      <c r="H84" s="6">
        <v>372</v>
      </c>
    </row>
    <row r="85" spans="1:8" x14ac:dyDescent="0.25">
      <c r="A85" t="s">
        <v>207</v>
      </c>
      <c r="B85" t="s">
        <v>208</v>
      </c>
      <c r="G85" s="9" t="s">
        <v>341</v>
      </c>
      <c r="H85" s="6">
        <v>352</v>
      </c>
    </row>
    <row r="86" spans="1:8" x14ac:dyDescent="0.25">
      <c r="A86" t="s">
        <v>209</v>
      </c>
      <c r="B86" t="s">
        <v>210</v>
      </c>
      <c r="G86" s="9" t="s">
        <v>342</v>
      </c>
      <c r="H86" s="6">
        <v>724</v>
      </c>
    </row>
    <row r="87" spans="1:8" x14ac:dyDescent="0.25">
      <c r="G87" s="9" t="s">
        <v>343</v>
      </c>
      <c r="H87" s="6">
        <v>380</v>
      </c>
    </row>
    <row r="88" spans="1:8" x14ac:dyDescent="0.25">
      <c r="G88" s="9" t="s">
        <v>344</v>
      </c>
      <c r="H88" s="6">
        <v>887</v>
      </c>
    </row>
    <row r="89" spans="1:8" x14ac:dyDescent="0.25">
      <c r="G89" s="9" t="s">
        <v>345</v>
      </c>
      <c r="H89" s="6">
        <v>132</v>
      </c>
    </row>
    <row r="90" spans="1:8" x14ac:dyDescent="0.25">
      <c r="G90" s="9" t="s">
        <v>346</v>
      </c>
      <c r="H90" s="6">
        <v>398</v>
      </c>
    </row>
    <row r="91" spans="1:8" x14ac:dyDescent="0.25">
      <c r="G91" s="9" t="s">
        <v>347</v>
      </c>
      <c r="H91" s="6">
        <v>136</v>
      </c>
    </row>
    <row r="92" spans="1:8" x14ac:dyDescent="0.25">
      <c r="G92" s="9" t="s">
        <v>348</v>
      </c>
      <c r="H92" s="6">
        <v>116</v>
      </c>
    </row>
    <row r="93" spans="1:8" x14ac:dyDescent="0.25">
      <c r="G93" s="9" t="s">
        <v>349</v>
      </c>
      <c r="H93" s="6">
        <v>120</v>
      </c>
    </row>
    <row r="94" spans="1:8" x14ac:dyDescent="0.25">
      <c r="G94" s="9" t="s">
        <v>350</v>
      </c>
      <c r="H94" s="6">
        <v>124</v>
      </c>
    </row>
    <row r="95" spans="1:8" x14ac:dyDescent="0.25">
      <c r="G95" s="9" t="s">
        <v>351</v>
      </c>
      <c r="H95" s="6">
        <v>634</v>
      </c>
    </row>
    <row r="96" spans="1:8" x14ac:dyDescent="0.25">
      <c r="G96" s="9" t="s">
        <v>352</v>
      </c>
      <c r="H96" s="6">
        <v>404</v>
      </c>
    </row>
    <row r="97" spans="7:8" x14ac:dyDescent="0.25">
      <c r="G97" s="9" t="s">
        <v>353</v>
      </c>
      <c r="H97" s="6">
        <v>196</v>
      </c>
    </row>
    <row r="98" spans="7:8" x14ac:dyDescent="0.25">
      <c r="G98" s="9" t="s">
        <v>354</v>
      </c>
      <c r="H98" s="6">
        <v>417</v>
      </c>
    </row>
    <row r="99" spans="7:8" x14ac:dyDescent="0.25">
      <c r="G99" s="9" t="s">
        <v>355</v>
      </c>
      <c r="H99" s="6">
        <v>296</v>
      </c>
    </row>
    <row r="100" spans="7:8" x14ac:dyDescent="0.25">
      <c r="G100" s="9" t="s">
        <v>356</v>
      </c>
      <c r="H100" s="6">
        <v>156</v>
      </c>
    </row>
    <row r="101" spans="7:8" x14ac:dyDescent="0.25">
      <c r="G101" s="9" t="s">
        <v>357</v>
      </c>
      <c r="H101" s="6">
        <v>166</v>
      </c>
    </row>
    <row r="102" spans="7:8" x14ac:dyDescent="0.25">
      <c r="G102" s="9" t="s">
        <v>358</v>
      </c>
      <c r="H102" s="6">
        <v>170</v>
      </c>
    </row>
    <row r="103" spans="7:8" x14ac:dyDescent="0.25">
      <c r="G103" s="9" t="s">
        <v>359</v>
      </c>
      <c r="H103" s="6">
        <v>174</v>
      </c>
    </row>
    <row r="104" spans="7:8" x14ac:dyDescent="0.25">
      <c r="G104" s="9" t="s">
        <v>360</v>
      </c>
      <c r="H104" s="6">
        <v>178</v>
      </c>
    </row>
    <row r="105" spans="7:8" x14ac:dyDescent="0.25">
      <c r="G105" s="9" t="s">
        <v>361</v>
      </c>
      <c r="H105" s="6">
        <v>188</v>
      </c>
    </row>
    <row r="106" spans="7:8" x14ac:dyDescent="0.25">
      <c r="G106" s="9" t="s">
        <v>362</v>
      </c>
      <c r="H106" s="6">
        <v>384</v>
      </c>
    </row>
    <row r="107" spans="7:8" x14ac:dyDescent="0.25">
      <c r="G107" s="9" t="s">
        <v>363</v>
      </c>
      <c r="H107" s="6">
        <v>192</v>
      </c>
    </row>
    <row r="108" spans="7:8" x14ac:dyDescent="0.25">
      <c r="G108" s="9" t="s">
        <v>364</v>
      </c>
      <c r="H108" s="6">
        <v>414</v>
      </c>
    </row>
    <row r="109" spans="7:8" x14ac:dyDescent="0.25">
      <c r="G109" s="9" t="s">
        <v>365</v>
      </c>
      <c r="H109" s="6">
        <v>184</v>
      </c>
    </row>
    <row r="110" spans="7:8" x14ac:dyDescent="0.25">
      <c r="G110" s="9" t="s">
        <v>366</v>
      </c>
      <c r="H110" s="6">
        <v>531</v>
      </c>
    </row>
    <row r="111" spans="7:8" x14ac:dyDescent="0.25">
      <c r="G111" s="9" t="s">
        <v>367</v>
      </c>
      <c r="H111" s="6">
        <v>418</v>
      </c>
    </row>
    <row r="112" spans="7:8" x14ac:dyDescent="0.25">
      <c r="G112" s="9" t="s">
        <v>368</v>
      </c>
      <c r="H112" s="6">
        <v>428</v>
      </c>
    </row>
    <row r="113" spans="7:8" x14ac:dyDescent="0.25">
      <c r="G113" s="9" t="s">
        <v>369</v>
      </c>
      <c r="H113" s="6">
        <v>426</v>
      </c>
    </row>
    <row r="114" spans="7:8" x14ac:dyDescent="0.25">
      <c r="G114" s="9" t="s">
        <v>370</v>
      </c>
      <c r="H114" s="6">
        <v>430</v>
      </c>
    </row>
    <row r="115" spans="7:8" x14ac:dyDescent="0.25">
      <c r="G115" s="9" t="s">
        <v>371</v>
      </c>
      <c r="H115" s="6">
        <v>422</v>
      </c>
    </row>
    <row r="116" spans="7:8" x14ac:dyDescent="0.25">
      <c r="G116" s="9" t="s">
        <v>372</v>
      </c>
      <c r="H116" s="6">
        <v>434</v>
      </c>
    </row>
    <row r="117" spans="7:8" x14ac:dyDescent="0.25">
      <c r="G117" s="9" t="s">
        <v>373</v>
      </c>
      <c r="H117" s="6">
        <v>440</v>
      </c>
    </row>
    <row r="118" spans="7:8" x14ac:dyDescent="0.25">
      <c r="G118" s="9" t="s">
        <v>374</v>
      </c>
      <c r="H118" s="6">
        <v>438</v>
      </c>
    </row>
    <row r="119" spans="7:8" x14ac:dyDescent="0.25">
      <c r="G119" s="9" t="s">
        <v>375</v>
      </c>
      <c r="H119" s="6">
        <v>442</v>
      </c>
    </row>
    <row r="120" spans="7:8" x14ac:dyDescent="0.25">
      <c r="G120" s="9" t="s">
        <v>376</v>
      </c>
      <c r="H120" s="6">
        <v>480</v>
      </c>
    </row>
    <row r="121" spans="7:8" x14ac:dyDescent="0.25">
      <c r="G121" s="9" t="s">
        <v>377</v>
      </c>
      <c r="H121" s="6">
        <v>478</v>
      </c>
    </row>
    <row r="122" spans="7:8" x14ac:dyDescent="0.25">
      <c r="G122" s="9" t="s">
        <v>378</v>
      </c>
      <c r="H122" s="6">
        <v>450</v>
      </c>
    </row>
    <row r="123" spans="7:8" x14ac:dyDescent="0.25">
      <c r="G123" s="9" t="s">
        <v>379</v>
      </c>
      <c r="H123" s="6">
        <v>175</v>
      </c>
    </row>
    <row r="124" spans="7:8" x14ac:dyDescent="0.25">
      <c r="G124" s="9" t="s">
        <v>380</v>
      </c>
      <c r="H124" s="6">
        <v>446</v>
      </c>
    </row>
    <row r="125" spans="7:8" x14ac:dyDescent="0.25">
      <c r="G125" s="9" t="s">
        <v>381</v>
      </c>
      <c r="H125" s="6">
        <v>807</v>
      </c>
    </row>
    <row r="126" spans="7:8" x14ac:dyDescent="0.25">
      <c r="G126" s="9" t="s">
        <v>382</v>
      </c>
      <c r="H126" s="6">
        <v>454</v>
      </c>
    </row>
    <row r="127" spans="7:8" x14ac:dyDescent="0.25">
      <c r="G127" s="9" t="s">
        <v>383</v>
      </c>
      <c r="H127" s="6">
        <v>458</v>
      </c>
    </row>
    <row r="128" spans="7:8" x14ac:dyDescent="0.25">
      <c r="G128" s="9" t="s">
        <v>384</v>
      </c>
      <c r="H128" s="6">
        <v>466</v>
      </c>
    </row>
    <row r="129" spans="7:8" x14ac:dyDescent="0.25">
      <c r="G129" s="9" t="s">
        <v>385</v>
      </c>
      <c r="H129" s="6">
        <v>462</v>
      </c>
    </row>
    <row r="130" spans="7:8" x14ac:dyDescent="0.25">
      <c r="G130" s="9" t="s">
        <v>386</v>
      </c>
      <c r="H130" s="6">
        <v>470</v>
      </c>
    </row>
    <row r="131" spans="7:8" x14ac:dyDescent="0.25">
      <c r="G131" s="9" t="s">
        <v>387</v>
      </c>
      <c r="H131" s="6">
        <v>504</v>
      </c>
    </row>
    <row r="132" spans="7:8" x14ac:dyDescent="0.25">
      <c r="G132" s="9" t="s">
        <v>388</v>
      </c>
      <c r="H132" s="6">
        <v>474</v>
      </c>
    </row>
    <row r="133" spans="7:8" x14ac:dyDescent="0.25">
      <c r="G133" s="9" t="s">
        <v>389</v>
      </c>
      <c r="H133" s="6">
        <v>584</v>
      </c>
    </row>
    <row r="134" spans="7:8" x14ac:dyDescent="0.25">
      <c r="G134" s="9" t="s">
        <v>390</v>
      </c>
      <c r="H134" s="6">
        <v>484</v>
      </c>
    </row>
    <row r="135" spans="7:8" x14ac:dyDescent="0.25">
      <c r="G135" s="9" t="s">
        <v>391</v>
      </c>
      <c r="H135" s="6">
        <v>583</v>
      </c>
    </row>
    <row r="136" spans="7:8" x14ac:dyDescent="0.25">
      <c r="G136" s="9" t="s">
        <v>392</v>
      </c>
      <c r="H136" s="6">
        <v>508</v>
      </c>
    </row>
    <row r="137" spans="7:8" x14ac:dyDescent="0.25">
      <c r="G137" s="9" t="s">
        <v>393</v>
      </c>
      <c r="H137" s="6">
        <v>498</v>
      </c>
    </row>
    <row r="138" spans="7:8" x14ac:dyDescent="0.25">
      <c r="G138" s="9" t="s">
        <v>394</v>
      </c>
      <c r="H138" s="6">
        <v>492</v>
      </c>
    </row>
    <row r="139" spans="7:8" x14ac:dyDescent="0.25">
      <c r="G139" s="9" t="s">
        <v>395</v>
      </c>
      <c r="H139" s="6">
        <v>496</v>
      </c>
    </row>
    <row r="140" spans="7:8" x14ac:dyDescent="0.25">
      <c r="G140" s="9" t="s">
        <v>396</v>
      </c>
      <c r="H140" s="6">
        <v>500</v>
      </c>
    </row>
    <row r="141" spans="7:8" x14ac:dyDescent="0.25">
      <c r="G141" s="9" t="s">
        <v>397</v>
      </c>
      <c r="H141" s="6">
        <v>104</v>
      </c>
    </row>
    <row r="142" spans="7:8" x14ac:dyDescent="0.25">
      <c r="G142" s="11" t="s">
        <v>398</v>
      </c>
      <c r="H142" s="10">
        <v>833</v>
      </c>
    </row>
    <row r="143" spans="7:8" x14ac:dyDescent="0.25">
      <c r="G143" s="9" t="s">
        <v>399</v>
      </c>
      <c r="H143" s="6">
        <v>516</v>
      </c>
    </row>
    <row r="144" spans="7:8" x14ac:dyDescent="0.25">
      <c r="G144" s="9" t="s">
        <v>400</v>
      </c>
      <c r="H144" s="6">
        <v>520</v>
      </c>
    </row>
    <row r="145" spans="7:8" x14ac:dyDescent="0.25">
      <c r="G145" s="9" t="s">
        <v>401</v>
      </c>
      <c r="H145" s="6">
        <v>524</v>
      </c>
    </row>
    <row r="146" spans="7:8" x14ac:dyDescent="0.25">
      <c r="G146" s="9" t="s">
        <v>402</v>
      </c>
      <c r="H146" s="6">
        <v>562</v>
      </c>
    </row>
    <row r="147" spans="7:8" x14ac:dyDescent="0.25">
      <c r="G147" s="9" t="s">
        <v>403</v>
      </c>
      <c r="H147" s="6">
        <v>566</v>
      </c>
    </row>
    <row r="148" spans="7:8" x14ac:dyDescent="0.25">
      <c r="G148" s="9" t="s">
        <v>404</v>
      </c>
      <c r="H148" s="6">
        <v>528</v>
      </c>
    </row>
    <row r="149" spans="7:8" x14ac:dyDescent="0.25">
      <c r="G149" s="9" t="s">
        <v>405</v>
      </c>
      <c r="H149" s="6">
        <v>558</v>
      </c>
    </row>
    <row r="150" spans="7:8" x14ac:dyDescent="0.25">
      <c r="G150" s="9" t="s">
        <v>406</v>
      </c>
      <c r="H150" s="6">
        <v>570</v>
      </c>
    </row>
    <row r="151" spans="7:8" x14ac:dyDescent="0.25">
      <c r="G151" s="9" t="s">
        <v>407</v>
      </c>
      <c r="H151" s="6">
        <v>554</v>
      </c>
    </row>
    <row r="152" spans="7:8" x14ac:dyDescent="0.25">
      <c r="G152" s="9" t="s">
        <v>408</v>
      </c>
      <c r="H152" s="6">
        <v>540</v>
      </c>
    </row>
    <row r="153" spans="7:8" x14ac:dyDescent="0.25">
      <c r="G153" s="9" t="s">
        <v>409</v>
      </c>
      <c r="H153" s="6">
        <v>578</v>
      </c>
    </row>
    <row r="154" spans="7:8" x14ac:dyDescent="0.25">
      <c r="G154" s="9" t="s">
        <v>410</v>
      </c>
      <c r="H154" s="6">
        <v>574</v>
      </c>
    </row>
    <row r="155" spans="7:8" x14ac:dyDescent="0.25">
      <c r="G155" s="9" t="s">
        <v>411</v>
      </c>
      <c r="H155" s="6">
        <v>784</v>
      </c>
    </row>
    <row r="156" spans="7:8" x14ac:dyDescent="0.25">
      <c r="G156" s="9" t="s">
        <v>412</v>
      </c>
      <c r="H156" s="6">
        <v>512</v>
      </c>
    </row>
    <row r="157" spans="7:8" x14ac:dyDescent="0.25">
      <c r="G157" s="9" t="s">
        <v>413</v>
      </c>
      <c r="H157" s="6">
        <v>586</v>
      </c>
    </row>
    <row r="158" spans="7:8" x14ac:dyDescent="0.25">
      <c r="G158" s="9" t="s">
        <v>414</v>
      </c>
      <c r="H158" s="6">
        <v>585</v>
      </c>
    </row>
    <row r="159" spans="7:8" x14ac:dyDescent="0.25">
      <c r="G159" s="9" t="s">
        <v>415</v>
      </c>
      <c r="H159" s="6">
        <v>275</v>
      </c>
    </row>
    <row r="160" spans="7:8" x14ac:dyDescent="0.25">
      <c r="G160" s="9" t="s">
        <v>416</v>
      </c>
      <c r="H160" s="6">
        <v>591</v>
      </c>
    </row>
    <row r="161" spans="7:8" x14ac:dyDescent="0.25">
      <c r="G161" s="9" t="s">
        <v>417</v>
      </c>
      <c r="H161" s="6">
        <v>598</v>
      </c>
    </row>
    <row r="162" spans="7:8" x14ac:dyDescent="0.25">
      <c r="G162" s="9" t="s">
        <v>418</v>
      </c>
      <c r="H162" s="6">
        <v>600</v>
      </c>
    </row>
    <row r="163" spans="7:8" x14ac:dyDescent="0.25">
      <c r="G163" s="9" t="s">
        <v>419</v>
      </c>
      <c r="H163" s="6">
        <v>604</v>
      </c>
    </row>
    <row r="164" spans="7:8" x14ac:dyDescent="0.25">
      <c r="G164" s="9" t="s">
        <v>420</v>
      </c>
      <c r="H164" s="6">
        <v>612</v>
      </c>
    </row>
    <row r="165" spans="7:8" x14ac:dyDescent="0.25">
      <c r="G165" s="9" t="s">
        <v>421</v>
      </c>
      <c r="H165" s="6">
        <v>616</v>
      </c>
    </row>
    <row r="166" spans="7:8" x14ac:dyDescent="0.25">
      <c r="G166" s="9" t="s">
        <v>422</v>
      </c>
      <c r="H166" s="6">
        <v>620</v>
      </c>
    </row>
    <row r="167" spans="7:8" x14ac:dyDescent="0.25">
      <c r="G167" s="9" t="s">
        <v>423</v>
      </c>
      <c r="H167" s="6">
        <v>630</v>
      </c>
    </row>
    <row r="168" spans="7:8" x14ac:dyDescent="0.25">
      <c r="G168" s="9" t="s">
        <v>424</v>
      </c>
      <c r="H168" s="6">
        <v>638</v>
      </c>
    </row>
    <row r="169" spans="7:8" x14ac:dyDescent="0.25">
      <c r="G169" s="9" t="s">
        <v>425</v>
      </c>
      <c r="H169" s="6">
        <v>162</v>
      </c>
    </row>
    <row r="170" spans="7:8" x14ac:dyDescent="0.25">
      <c r="G170" s="9" t="s">
        <v>426</v>
      </c>
      <c r="H170" s="6">
        <v>646</v>
      </c>
    </row>
    <row r="171" spans="7:8" x14ac:dyDescent="0.25">
      <c r="G171" s="9" t="s">
        <v>427</v>
      </c>
      <c r="H171" s="6">
        <v>642</v>
      </c>
    </row>
    <row r="172" spans="7:8" x14ac:dyDescent="0.25">
      <c r="G172" s="9" t="s">
        <v>428</v>
      </c>
      <c r="H172" s="6">
        <v>222</v>
      </c>
    </row>
    <row r="173" spans="7:8" x14ac:dyDescent="0.25">
      <c r="G173" s="9" t="s">
        <v>429</v>
      </c>
      <c r="H173" s="6">
        <v>882</v>
      </c>
    </row>
    <row r="174" spans="7:8" x14ac:dyDescent="0.25">
      <c r="G174" s="9" t="s">
        <v>430</v>
      </c>
      <c r="H174" s="6">
        <v>674</v>
      </c>
    </row>
    <row r="175" spans="7:8" x14ac:dyDescent="0.25">
      <c r="G175" s="9" t="s">
        <v>431</v>
      </c>
      <c r="H175" s="6">
        <v>678</v>
      </c>
    </row>
    <row r="176" spans="7:8" x14ac:dyDescent="0.25">
      <c r="G176" s="9" t="s">
        <v>432</v>
      </c>
      <c r="H176" s="6">
        <v>682</v>
      </c>
    </row>
    <row r="177" spans="7:8" x14ac:dyDescent="0.25">
      <c r="G177" s="9" t="s">
        <v>433</v>
      </c>
      <c r="H177" s="6">
        <v>748</v>
      </c>
    </row>
    <row r="178" spans="7:8" x14ac:dyDescent="0.25">
      <c r="G178" s="9" t="s">
        <v>434</v>
      </c>
      <c r="H178" s="6">
        <v>744</v>
      </c>
    </row>
    <row r="179" spans="7:8" x14ac:dyDescent="0.25">
      <c r="G179" s="9" t="s">
        <v>435</v>
      </c>
      <c r="H179" s="6">
        <v>654</v>
      </c>
    </row>
    <row r="180" spans="7:8" x14ac:dyDescent="0.25">
      <c r="G180" s="9" t="s">
        <v>436</v>
      </c>
      <c r="H180" s="6">
        <v>408</v>
      </c>
    </row>
    <row r="181" spans="7:8" x14ac:dyDescent="0.25">
      <c r="G181" s="9" t="s">
        <v>437</v>
      </c>
      <c r="H181" s="6">
        <v>580</v>
      </c>
    </row>
    <row r="182" spans="7:8" x14ac:dyDescent="0.25">
      <c r="G182" s="9" t="s">
        <v>438</v>
      </c>
      <c r="H182" s="6">
        <v>690</v>
      </c>
    </row>
    <row r="183" spans="7:8" x14ac:dyDescent="0.25">
      <c r="G183" s="11" t="s">
        <v>439</v>
      </c>
      <c r="H183" s="10">
        <v>652</v>
      </c>
    </row>
    <row r="184" spans="7:8" x14ac:dyDescent="0.25">
      <c r="G184" s="9" t="s">
        <v>440</v>
      </c>
      <c r="H184" s="6">
        <v>670</v>
      </c>
    </row>
    <row r="185" spans="7:8" x14ac:dyDescent="0.25">
      <c r="G185" s="9" t="s">
        <v>441</v>
      </c>
      <c r="H185" s="6">
        <v>534</v>
      </c>
    </row>
    <row r="186" spans="7:8" x14ac:dyDescent="0.25">
      <c r="G186" s="11" t="s">
        <v>442</v>
      </c>
      <c r="H186" s="10">
        <v>663</v>
      </c>
    </row>
    <row r="187" spans="7:8" x14ac:dyDescent="0.25">
      <c r="G187" s="9" t="s">
        <v>443</v>
      </c>
      <c r="H187" s="6">
        <v>666</v>
      </c>
    </row>
    <row r="188" spans="7:8" x14ac:dyDescent="0.25">
      <c r="G188" s="9" t="s">
        <v>444</v>
      </c>
      <c r="H188" s="6">
        <v>686</v>
      </c>
    </row>
    <row r="189" spans="7:8" x14ac:dyDescent="0.25">
      <c r="G189" s="9" t="s">
        <v>445</v>
      </c>
      <c r="H189" s="6">
        <v>659</v>
      </c>
    </row>
    <row r="190" spans="7:8" x14ac:dyDescent="0.25">
      <c r="G190" s="9" t="s">
        <v>446</v>
      </c>
      <c r="H190" s="6">
        <v>662</v>
      </c>
    </row>
    <row r="191" spans="7:8" x14ac:dyDescent="0.25">
      <c r="G191" s="11" t="s">
        <v>447</v>
      </c>
      <c r="H191" s="10">
        <v>688</v>
      </c>
    </row>
    <row r="192" spans="7:8" x14ac:dyDescent="0.25">
      <c r="G192" s="9" t="s">
        <v>448</v>
      </c>
      <c r="H192" s="6">
        <v>702</v>
      </c>
    </row>
    <row r="193" spans="7:8" x14ac:dyDescent="0.25">
      <c r="G193" s="9" t="s">
        <v>449</v>
      </c>
      <c r="H193" s="10">
        <v>760</v>
      </c>
    </row>
    <row r="194" spans="7:8" x14ac:dyDescent="0.25">
      <c r="G194" s="9" t="s">
        <v>450</v>
      </c>
      <c r="H194" s="6">
        <v>703</v>
      </c>
    </row>
    <row r="195" spans="7:8" x14ac:dyDescent="0.25">
      <c r="G195" s="9" t="s">
        <v>451</v>
      </c>
      <c r="H195" s="6">
        <v>705</v>
      </c>
    </row>
    <row r="196" spans="7:8" x14ac:dyDescent="0.25">
      <c r="G196" s="9" t="s">
        <v>452</v>
      </c>
      <c r="H196" s="6">
        <v>840</v>
      </c>
    </row>
    <row r="197" spans="7:8" x14ac:dyDescent="0.25">
      <c r="G197" s="9" t="s">
        <v>453</v>
      </c>
      <c r="H197" s="6">
        <v>90</v>
      </c>
    </row>
    <row r="198" spans="7:8" x14ac:dyDescent="0.25">
      <c r="G198" s="9" t="s">
        <v>454</v>
      </c>
      <c r="H198" s="6">
        <v>706</v>
      </c>
    </row>
    <row r="199" spans="7:8" x14ac:dyDescent="0.25">
      <c r="G199" s="9" t="s">
        <v>455</v>
      </c>
      <c r="H199" s="10">
        <v>729</v>
      </c>
    </row>
    <row r="200" spans="7:8" x14ac:dyDescent="0.25">
      <c r="G200" s="9" t="s">
        <v>456</v>
      </c>
      <c r="H200" s="6">
        <v>740</v>
      </c>
    </row>
    <row r="201" spans="7:8" x14ac:dyDescent="0.25">
      <c r="G201" s="9" t="s">
        <v>457</v>
      </c>
      <c r="H201" s="6">
        <v>694</v>
      </c>
    </row>
    <row r="202" spans="7:8" x14ac:dyDescent="0.25">
      <c r="G202" s="9" t="s">
        <v>458</v>
      </c>
      <c r="H202" s="6">
        <v>762</v>
      </c>
    </row>
    <row r="203" spans="7:8" x14ac:dyDescent="0.25">
      <c r="G203" s="9" t="s">
        <v>459</v>
      </c>
      <c r="H203" s="6">
        <v>764</v>
      </c>
    </row>
    <row r="204" spans="7:8" x14ac:dyDescent="0.25">
      <c r="G204" s="9" t="s">
        <v>460</v>
      </c>
      <c r="H204" s="6">
        <v>158</v>
      </c>
    </row>
    <row r="205" spans="7:8" x14ac:dyDescent="0.25">
      <c r="G205" s="9" t="s">
        <v>461</v>
      </c>
      <c r="H205" s="6">
        <v>834</v>
      </c>
    </row>
    <row r="206" spans="7:8" x14ac:dyDescent="0.25">
      <c r="G206" s="9" t="s">
        <v>462</v>
      </c>
      <c r="H206" s="6">
        <v>796</v>
      </c>
    </row>
    <row r="207" spans="7:8" x14ac:dyDescent="0.25">
      <c r="G207" s="9" t="s">
        <v>463</v>
      </c>
      <c r="H207" s="6">
        <v>768</v>
      </c>
    </row>
    <row r="208" spans="7:8" x14ac:dyDescent="0.25">
      <c r="G208" s="9" t="s">
        <v>464</v>
      </c>
      <c r="H208" s="6">
        <v>772</v>
      </c>
    </row>
    <row r="209" spans="7:8" x14ac:dyDescent="0.25">
      <c r="G209" s="9" t="s">
        <v>465</v>
      </c>
      <c r="H209" s="6">
        <v>776</v>
      </c>
    </row>
    <row r="210" spans="7:8" x14ac:dyDescent="0.25">
      <c r="G210" s="9" t="s">
        <v>466</v>
      </c>
      <c r="H210" s="6">
        <v>780</v>
      </c>
    </row>
    <row r="211" spans="7:8" x14ac:dyDescent="0.25">
      <c r="G211" s="9" t="s">
        <v>467</v>
      </c>
      <c r="H211" s="6">
        <v>798</v>
      </c>
    </row>
    <row r="212" spans="7:8" x14ac:dyDescent="0.25">
      <c r="G212" s="9" t="s">
        <v>468</v>
      </c>
      <c r="H212" s="6">
        <v>788</v>
      </c>
    </row>
    <row r="213" spans="7:8" x14ac:dyDescent="0.25">
      <c r="G213" s="9" t="s">
        <v>469</v>
      </c>
      <c r="H213" s="6">
        <v>795</v>
      </c>
    </row>
    <row r="214" spans="7:8" x14ac:dyDescent="0.25">
      <c r="G214" s="9" t="s">
        <v>470</v>
      </c>
      <c r="H214" s="6">
        <v>792</v>
      </c>
    </row>
    <row r="215" spans="7:8" x14ac:dyDescent="0.25">
      <c r="G215" s="9" t="s">
        <v>471</v>
      </c>
      <c r="H215" s="6">
        <v>800</v>
      </c>
    </row>
    <row r="216" spans="7:8" x14ac:dyDescent="0.25">
      <c r="G216" s="9" t="s">
        <v>472</v>
      </c>
      <c r="H216" s="6">
        <v>860</v>
      </c>
    </row>
    <row r="217" spans="7:8" x14ac:dyDescent="0.25">
      <c r="G217" s="9" t="s">
        <v>473</v>
      </c>
      <c r="H217" s="6">
        <v>804</v>
      </c>
    </row>
    <row r="218" spans="7:8" x14ac:dyDescent="0.25">
      <c r="G218" s="9" t="s">
        <v>474</v>
      </c>
      <c r="H218" s="6">
        <v>876</v>
      </c>
    </row>
    <row r="219" spans="7:8" x14ac:dyDescent="0.25">
      <c r="G219" s="9" t="s">
        <v>475</v>
      </c>
      <c r="H219" s="6">
        <v>858</v>
      </c>
    </row>
    <row r="220" spans="7:8" x14ac:dyDescent="0.25">
      <c r="G220" s="9" t="s">
        <v>476</v>
      </c>
      <c r="H220" s="6">
        <v>234</v>
      </c>
    </row>
    <row r="221" spans="7:8" x14ac:dyDescent="0.25">
      <c r="G221" s="9" t="s">
        <v>477</v>
      </c>
      <c r="H221" s="6">
        <v>242</v>
      </c>
    </row>
    <row r="222" spans="7:8" x14ac:dyDescent="0.25">
      <c r="G222" s="9" t="s">
        <v>478</v>
      </c>
      <c r="H222" s="6">
        <v>608</v>
      </c>
    </row>
    <row r="223" spans="7:8" x14ac:dyDescent="0.25">
      <c r="G223" s="9" t="s">
        <v>479</v>
      </c>
      <c r="H223" s="6">
        <v>246</v>
      </c>
    </row>
    <row r="224" spans="7:8" x14ac:dyDescent="0.25">
      <c r="G224" s="9" t="s">
        <v>480</v>
      </c>
      <c r="H224" s="6">
        <v>238</v>
      </c>
    </row>
    <row r="225" spans="7:8" x14ac:dyDescent="0.25">
      <c r="G225" s="9" t="s">
        <v>481</v>
      </c>
      <c r="H225" s="6">
        <v>250</v>
      </c>
    </row>
    <row r="226" spans="7:8" x14ac:dyDescent="0.25">
      <c r="G226" s="9" t="s">
        <v>482</v>
      </c>
      <c r="H226" s="6">
        <v>254</v>
      </c>
    </row>
    <row r="227" spans="7:8" x14ac:dyDescent="0.25">
      <c r="G227" s="9" t="s">
        <v>483</v>
      </c>
      <c r="H227" s="6">
        <v>258</v>
      </c>
    </row>
    <row r="228" spans="7:8" x14ac:dyDescent="0.25">
      <c r="G228" s="9" t="s">
        <v>484</v>
      </c>
      <c r="H228" s="6">
        <v>334</v>
      </c>
    </row>
    <row r="229" spans="7:8" x14ac:dyDescent="0.25">
      <c r="G229" s="9" t="s">
        <v>485</v>
      </c>
      <c r="H229" s="6">
        <v>191</v>
      </c>
    </row>
    <row r="230" spans="7:8" x14ac:dyDescent="0.25">
      <c r="G230" s="9" t="s">
        <v>486</v>
      </c>
      <c r="H230" s="6">
        <v>140</v>
      </c>
    </row>
    <row r="231" spans="7:8" x14ac:dyDescent="0.25">
      <c r="G231" s="9" t="s">
        <v>487</v>
      </c>
      <c r="H231" s="6">
        <v>148</v>
      </c>
    </row>
    <row r="232" spans="7:8" x14ac:dyDescent="0.25">
      <c r="G232" s="9" t="s">
        <v>488</v>
      </c>
      <c r="H232" s="6">
        <v>499</v>
      </c>
    </row>
    <row r="233" spans="7:8" x14ac:dyDescent="0.25">
      <c r="G233" s="9" t="s">
        <v>489</v>
      </c>
      <c r="H233" s="6">
        <v>203</v>
      </c>
    </row>
    <row r="234" spans="7:8" x14ac:dyDescent="0.25">
      <c r="G234" s="9" t="s">
        <v>490</v>
      </c>
      <c r="H234" s="6">
        <v>152</v>
      </c>
    </row>
    <row r="235" spans="7:8" x14ac:dyDescent="0.25">
      <c r="G235" s="9" t="s">
        <v>491</v>
      </c>
      <c r="H235" s="6">
        <v>756</v>
      </c>
    </row>
    <row r="236" spans="7:8" x14ac:dyDescent="0.25">
      <c r="G236" s="9" t="s">
        <v>492</v>
      </c>
      <c r="H236" s="6">
        <v>752</v>
      </c>
    </row>
    <row r="237" spans="7:8" x14ac:dyDescent="0.25">
      <c r="G237" s="9" t="s">
        <v>493</v>
      </c>
      <c r="H237" s="6">
        <v>144</v>
      </c>
    </row>
    <row r="238" spans="7:8" x14ac:dyDescent="0.25">
      <c r="G238" s="9" t="s">
        <v>494</v>
      </c>
      <c r="H238" s="6">
        <v>218</v>
      </c>
    </row>
    <row r="239" spans="7:8" x14ac:dyDescent="0.25">
      <c r="G239" s="9" t="s">
        <v>495</v>
      </c>
      <c r="H239" s="6">
        <v>226</v>
      </c>
    </row>
    <row r="240" spans="7:8" x14ac:dyDescent="0.25">
      <c r="G240" s="9" t="s">
        <v>496</v>
      </c>
      <c r="H240" s="6">
        <v>248</v>
      </c>
    </row>
    <row r="241" spans="7:8" x14ac:dyDescent="0.25">
      <c r="G241" s="9" t="s">
        <v>497</v>
      </c>
      <c r="H241" s="6">
        <v>232</v>
      </c>
    </row>
    <row r="242" spans="7:8" x14ac:dyDescent="0.25">
      <c r="G242" s="9" t="s">
        <v>498</v>
      </c>
      <c r="H242" s="6">
        <v>233</v>
      </c>
    </row>
    <row r="243" spans="7:8" x14ac:dyDescent="0.25">
      <c r="G243" s="9" t="s">
        <v>499</v>
      </c>
      <c r="H243" s="6">
        <v>231</v>
      </c>
    </row>
    <row r="244" spans="7:8" x14ac:dyDescent="0.25">
      <c r="G244" s="9" t="s">
        <v>500</v>
      </c>
      <c r="H244" s="6">
        <v>891</v>
      </c>
    </row>
    <row r="245" spans="7:8" x14ac:dyDescent="0.25">
      <c r="G245" s="9" t="s">
        <v>501</v>
      </c>
      <c r="H245" s="6">
        <v>710</v>
      </c>
    </row>
    <row r="246" spans="7:8" x14ac:dyDescent="0.25">
      <c r="G246" s="9" t="s">
        <v>502</v>
      </c>
      <c r="H246" s="6">
        <v>239</v>
      </c>
    </row>
    <row r="247" spans="7:8" x14ac:dyDescent="0.25">
      <c r="G247" s="9" t="s">
        <v>503</v>
      </c>
      <c r="H247" s="6">
        <v>410</v>
      </c>
    </row>
    <row r="248" spans="7:8" x14ac:dyDescent="0.25">
      <c r="G248" s="11" t="s">
        <v>504</v>
      </c>
      <c r="H248" s="10">
        <v>896</v>
      </c>
    </row>
    <row r="249" spans="7:8" x14ac:dyDescent="0.25">
      <c r="G249" s="11" t="s">
        <v>505</v>
      </c>
      <c r="H249" s="10">
        <v>728</v>
      </c>
    </row>
    <row r="250" spans="7:8" x14ac:dyDescent="0.25">
      <c r="G250" s="9" t="s">
        <v>506</v>
      </c>
      <c r="H250" s="6">
        <v>388</v>
      </c>
    </row>
    <row r="251" spans="7:8" x14ac:dyDescent="0.25">
      <c r="G251" s="9" t="s">
        <v>507</v>
      </c>
      <c r="H251" s="6">
        <v>392</v>
      </c>
    </row>
    <row r="252" spans="7:8" x14ac:dyDescent="0.25">
      <c r="G252" s="9" t="s">
        <v>508</v>
      </c>
      <c r="H252" s="6">
        <v>260</v>
      </c>
    </row>
    <row r="253" spans="7:8" x14ac:dyDescent="0.25">
      <c r="G253" s="9" t="s">
        <v>509</v>
      </c>
      <c r="H253" s="6">
        <v>86</v>
      </c>
    </row>
    <row r="254" spans="7:8" x14ac:dyDescent="0.25">
      <c r="G254" s="9" t="s">
        <v>510</v>
      </c>
      <c r="H254" s="6">
        <v>581</v>
      </c>
    </row>
    <row r="255" spans="7:8" x14ac:dyDescent="0.25">
      <c r="G255" s="11" t="s">
        <v>512</v>
      </c>
      <c r="H255" s="6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39"/>
  <sheetViews>
    <sheetView zoomScale="115" zoomScaleNormal="115" workbookViewId="0">
      <selection activeCell="M8" sqref="M8"/>
    </sheetView>
  </sheetViews>
  <sheetFormatPr defaultRowHeight="15" x14ac:dyDescent="0.25"/>
  <cols>
    <col min="1" max="1" width="2.42578125" customWidth="1"/>
    <col min="2" max="2" width="29.28515625" customWidth="1"/>
  </cols>
  <sheetData>
    <row r="1" spans="1:6" ht="45" x14ac:dyDescent="0.25">
      <c r="A1" s="62"/>
      <c r="B1" s="63" t="s">
        <v>600</v>
      </c>
      <c r="C1" s="65">
        <f>IF(OR(
             IFERROR(SEARCH(A$2,'Заявление АОФР'!$F$39),FALSE),
             IFERROR(SEARCH(A$3,'Заявление АОФР'!$F$39),FALSE),
             IFERROR(SEARCH(A$4,'Заявление АОФР'!$F$39),FALSE),
             IFERROR(SEARCH(A$5,'Заявление АОФР'!$F$39),FALSE),
             IFERROR(SEARCH(A$6,'Заявление АОФР'!$F$39),FALSE),
             IFERROR(SEARCH(A$7,'Заявление АОФР'!$F$39),FALSE),
             IFERROR(SEARCH(A$8,'Заявление АОФР'!$F$39),FALSE),
             IFERROR(SEARCH(A$9,'Заявление АОФР'!$F$39),FALSE),
             IFERROR(SEARCH(A$10,'Заявление АОФР'!$F$39),FALSE),
             IFERROR(SEARCH(A$11,'Заявление АОФР'!$F$39),FALSE),
             IFERROR(SEARCH(A$12,'Заявление АОФР'!$F$39),FALSE),
             IFERROR(SEARCH(A$13,'Заявление АОФР'!$F$39),FALSE),
             IFERROR(SEARCH(A$14,'Заявление АОФР'!$F$39),FALSE),
             IFERROR(SEARCH(A$15,'Заявление АОФР'!$F$39),FALSE),
             IFERROR(SEARCH(A$16,'Заявление АОФР'!$F$39),FALSE),
             IFERROR(SEARCH(A$17,'Заявление АОФР'!$F$39),FALSE),
             IFERROR(SEARCH(A$18,'Заявление АОФР'!$F$39),FALSE),
             IFERROR(SEARCH(A$19,'Заявление АОФР'!$F$39),FALSE),
             IFERROR(SEARCH(A$20,'Заявление АОФР'!$F$39),FALSE),
             IFERROR(SEARCH(A$21,'Заявление АОФР'!$F$39),FALSE),
             IFERROR(SEARCH(A$22,'Заявление АОФР'!$F$39),FALSE),
             IFERROR(SEARCH(A$23,'Заявление АОФР'!$F$39),FALSE),
             IFERROR(SEARCH(A$24,'Заявление АОФР'!$F$39),FALSE),
             IFERROR(SEARCH(A$25,'Заявление АОФР'!$F$39),FALSE),
             IFERROR(SEARCH(A$26,'Заявление АОФР'!$F$39),FALSE),
             IFERROR(SEARCH(A$27,'Заявление АОФР'!$F$39),FALSE),),
             VALUE("1"),VALUE("0"))</f>
        <v>0</v>
      </c>
      <c r="F1" s="3"/>
    </row>
    <row r="2" spans="1:6" ht="45" x14ac:dyDescent="0.25">
      <c r="A2" s="64" t="s">
        <v>562</v>
      </c>
      <c r="B2" s="68" t="s">
        <v>601</v>
      </c>
      <c r="C2" s="65">
        <f>IF('Заявление АОФР'!$F$39="",0,IF(OR(
             IFERROR(SEARCH(A$35,'Заявление АОФР'!$F$39),FALSE),),
             VALUE("0"),VALUE("1")))</f>
        <v>0</v>
      </c>
    </row>
    <row r="3" spans="1:6" ht="45" x14ac:dyDescent="0.25">
      <c r="A3" s="64" t="s">
        <v>563</v>
      </c>
      <c r="B3" s="68" t="s">
        <v>602</v>
      </c>
      <c r="C3" s="65">
        <f>IF('Заявление АОФР'!F39="",0,IF(OR(
             IFERROR(SEARCH(A$36,'Заявление АОФР'!$F$39),FALSE),),
             VALUE("0"),VALUE("1")))</f>
        <v>0</v>
      </c>
    </row>
    <row r="4" spans="1:6" ht="45" x14ac:dyDescent="0.25">
      <c r="A4" s="64" t="s">
        <v>564</v>
      </c>
      <c r="B4" s="4" t="s">
        <v>606</v>
      </c>
      <c r="C4" s="65">
        <f>IF(OR(
             IFERROR(SEARCH(A$37,'Заявление АОФР'!$F$39),FALSE),
             IFERROR(SEARCH(A$38,'Заявление АОФР'!$F$39),FALSE),
             IFERROR(SEARCH(A$39,'Заявление АОФР'!$F$39),FALSE),),
             VALUE("1"),VALUE("0"))</f>
        <v>0</v>
      </c>
    </row>
    <row r="5" spans="1:6" x14ac:dyDescent="0.25">
      <c r="A5" s="64" t="s">
        <v>565</v>
      </c>
      <c r="B5" t="s">
        <v>595</v>
      </c>
      <c r="C5" t="str">
        <f>+IF('Заявление АОФР'!F39&lt;&gt;"",'Заявление АОФР'!F39,"")</f>
        <v/>
      </c>
    </row>
    <row r="6" spans="1:6" x14ac:dyDescent="0.25">
      <c r="A6" s="64" t="s">
        <v>566</v>
      </c>
      <c r="B6" s="66"/>
    </row>
    <row r="7" spans="1:6" x14ac:dyDescent="0.25">
      <c r="A7" s="64" t="s">
        <v>567</v>
      </c>
      <c r="B7" s="66"/>
    </row>
    <row r="8" spans="1:6" x14ac:dyDescent="0.25">
      <c r="A8" s="64" t="s">
        <v>568</v>
      </c>
    </row>
    <row r="9" spans="1:6" x14ac:dyDescent="0.25">
      <c r="A9" s="64" t="s">
        <v>569</v>
      </c>
      <c r="B9" s="66"/>
    </row>
    <row r="10" spans="1:6" x14ac:dyDescent="0.25">
      <c r="A10" s="64" t="s">
        <v>570</v>
      </c>
      <c r="B10" s="66"/>
    </row>
    <row r="11" spans="1:6" x14ac:dyDescent="0.25">
      <c r="A11" s="64" t="s">
        <v>571</v>
      </c>
      <c r="B11" s="66"/>
    </row>
    <row r="12" spans="1:6" x14ac:dyDescent="0.25">
      <c r="A12" s="64" t="s">
        <v>572</v>
      </c>
      <c r="B12" s="66"/>
    </row>
    <row r="13" spans="1:6" x14ac:dyDescent="0.25">
      <c r="A13" s="64" t="s">
        <v>573</v>
      </c>
      <c r="B13" s="66"/>
    </row>
    <row r="14" spans="1:6" x14ac:dyDescent="0.25">
      <c r="A14" s="64" t="s">
        <v>574</v>
      </c>
      <c r="B14" s="66"/>
    </row>
    <row r="15" spans="1:6" x14ac:dyDescent="0.25">
      <c r="A15" s="64" t="s">
        <v>575</v>
      </c>
      <c r="B15" s="66"/>
    </row>
    <row r="16" spans="1:6" x14ac:dyDescent="0.25">
      <c r="A16" s="64" t="s">
        <v>576</v>
      </c>
      <c r="B16" s="66"/>
    </row>
    <row r="17" spans="1:2" x14ac:dyDescent="0.25">
      <c r="A17" s="64" t="s">
        <v>577</v>
      </c>
      <c r="B17" s="66"/>
    </row>
    <row r="18" spans="1:2" x14ac:dyDescent="0.25">
      <c r="A18" s="64" t="s">
        <v>578</v>
      </c>
      <c r="B18" s="66"/>
    </row>
    <row r="19" spans="1:2" x14ac:dyDescent="0.25">
      <c r="A19" s="64" t="s">
        <v>579</v>
      </c>
      <c r="B19" s="66"/>
    </row>
    <row r="20" spans="1:2" x14ac:dyDescent="0.25">
      <c r="A20" s="64" t="s">
        <v>580</v>
      </c>
      <c r="B20" s="66"/>
    </row>
    <row r="21" spans="1:2" x14ac:dyDescent="0.25">
      <c r="A21" s="64" t="s">
        <v>581</v>
      </c>
      <c r="B21" s="66"/>
    </row>
    <row r="22" spans="1:2" x14ac:dyDescent="0.25">
      <c r="A22" s="64" t="s">
        <v>582</v>
      </c>
      <c r="B22" s="66"/>
    </row>
    <row r="23" spans="1:2" x14ac:dyDescent="0.25">
      <c r="A23" s="64" t="s">
        <v>583</v>
      </c>
      <c r="B23" s="66"/>
    </row>
    <row r="24" spans="1:2" x14ac:dyDescent="0.25">
      <c r="A24" s="64" t="s">
        <v>584</v>
      </c>
      <c r="B24" s="66"/>
    </row>
    <row r="25" spans="1:2" x14ac:dyDescent="0.25">
      <c r="A25" s="64" t="s">
        <v>585</v>
      </c>
      <c r="B25" s="66"/>
    </row>
    <row r="26" spans="1:2" x14ac:dyDescent="0.25">
      <c r="A26" s="64" t="s">
        <v>586</v>
      </c>
      <c r="B26" s="66"/>
    </row>
    <row r="27" spans="1:2" x14ac:dyDescent="0.25">
      <c r="A27" s="64" t="s">
        <v>587</v>
      </c>
      <c r="B27" s="66"/>
    </row>
    <row r="28" spans="1:2" x14ac:dyDescent="0.25">
      <c r="A28" s="64" t="s">
        <v>588</v>
      </c>
      <c r="B28" s="66"/>
    </row>
    <row r="29" spans="1:2" x14ac:dyDescent="0.25">
      <c r="A29" s="64" t="s">
        <v>589</v>
      </c>
      <c r="B29" s="66"/>
    </row>
    <row r="30" spans="1:2" x14ac:dyDescent="0.25">
      <c r="A30" s="64" t="s">
        <v>590</v>
      </c>
      <c r="B30" s="66"/>
    </row>
    <row r="31" spans="1:2" x14ac:dyDescent="0.25">
      <c r="A31" s="64" t="s">
        <v>591</v>
      </c>
      <c r="B31" s="66"/>
    </row>
    <row r="32" spans="1:2" x14ac:dyDescent="0.25">
      <c r="A32" s="64" t="s">
        <v>592</v>
      </c>
      <c r="B32" s="66"/>
    </row>
    <row r="33" spans="1:2" x14ac:dyDescent="0.25">
      <c r="A33" s="64" t="s">
        <v>593</v>
      </c>
      <c r="B33" s="66"/>
    </row>
    <row r="34" spans="1:2" x14ac:dyDescent="0.25">
      <c r="A34" s="64" t="s">
        <v>594</v>
      </c>
      <c r="B34" s="66"/>
    </row>
    <row r="35" spans="1:2" x14ac:dyDescent="0.25">
      <c r="A35" s="67" t="s">
        <v>598</v>
      </c>
    </row>
    <row r="36" spans="1:2" x14ac:dyDescent="0.25">
      <c r="A36" s="67" t="s">
        <v>599</v>
      </c>
    </row>
    <row r="37" spans="1:2" x14ac:dyDescent="0.25">
      <c r="A37" s="64" t="s">
        <v>603</v>
      </c>
    </row>
    <row r="38" spans="1:2" x14ac:dyDescent="0.25">
      <c r="A38" s="64" t="s">
        <v>604</v>
      </c>
    </row>
    <row r="39" spans="1:2" x14ac:dyDescent="0.25">
      <c r="A39" s="64" t="s">
        <v>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Заявление АОФР</vt:lpstr>
      <vt:lpstr>Инф-я об аудиторах на ФР</vt:lpstr>
      <vt:lpstr>Опись документов</vt:lpstr>
      <vt:lpstr>ДаНет</vt:lpstr>
      <vt:lpstr>Дата_ДУЛ</vt:lpstr>
      <vt:lpstr>ДР</vt:lpstr>
      <vt:lpstr>ДУЛ</vt:lpstr>
      <vt:lpstr>ОКСМ</vt:lpstr>
      <vt:lpstr>Соответствие</vt:lpstr>
      <vt:lpstr>Субъект_РФ</vt:lpstr>
    </vt:vector>
  </TitlesOfParts>
  <Company>Банк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Заявление АОФР</dc:title>
  <dc:creator>Банк России</dc:creator>
  <cp:lastModifiedBy>Банк России</cp:lastModifiedBy>
  <cp:lastPrinted>2022-07-07T19:58:04Z</cp:lastPrinted>
  <dcterms:created xsi:type="dcterms:W3CDTF">2022-06-29T14:15:52Z</dcterms:created>
  <dcterms:modified xsi:type="dcterms:W3CDTF">2022-07-14T14:27:53Z</dcterms:modified>
</cp:coreProperties>
</file>